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INGRAF\Projektová činnost\Projekty 2016\010_2016 Dlouhá Loučka - objekt č.p. 133\Rozpočet\I. ETAPA - střecha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93" i="12" l="1"/>
  <c r="F39" i="1" s="1"/>
  <c r="G9" i="12"/>
  <c r="AD93" i="12" s="1"/>
  <c r="G39" i="1" s="1"/>
  <c r="G40" i="1" s="1"/>
  <c r="G25" i="1" s="1"/>
  <c r="G26" i="1" s="1"/>
  <c r="I9" i="12"/>
  <c r="K9" i="12"/>
  <c r="O9" i="12"/>
  <c r="Q9" i="12"/>
  <c r="U9" i="12"/>
  <c r="U8" i="12" s="1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3" i="12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1" i="12"/>
  <c r="I21" i="12"/>
  <c r="K21" i="12"/>
  <c r="K20" i="12" s="1"/>
  <c r="M21" i="12"/>
  <c r="O21" i="12"/>
  <c r="Q21" i="12"/>
  <c r="U21" i="12"/>
  <c r="G22" i="12"/>
  <c r="M22" i="12" s="1"/>
  <c r="I22" i="12"/>
  <c r="K22" i="12"/>
  <c r="O22" i="12"/>
  <c r="Q22" i="12"/>
  <c r="U22" i="12"/>
  <c r="G24" i="12"/>
  <c r="I24" i="12"/>
  <c r="I23" i="12" s="1"/>
  <c r="K24" i="12"/>
  <c r="M24" i="12"/>
  <c r="O24" i="12"/>
  <c r="Q24" i="12"/>
  <c r="Q23" i="12" s="1"/>
  <c r="U24" i="12"/>
  <c r="G25" i="12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U23" i="12" s="1"/>
  <c r="G30" i="12"/>
  <c r="M30" i="12" s="1"/>
  <c r="I30" i="12"/>
  <c r="K30" i="12"/>
  <c r="O30" i="12"/>
  <c r="O29" i="12" s="1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O37" i="12"/>
  <c r="G38" i="12"/>
  <c r="G37" i="12" s="1"/>
  <c r="I52" i="1" s="1"/>
  <c r="I38" i="12"/>
  <c r="I37" i="12" s="1"/>
  <c r="K38" i="12"/>
  <c r="M38" i="12"/>
  <c r="O38" i="12"/>
  <c r="Q38" i="12"/>
  <c r="U38" i="12"/>
  <c r="G39" i="12"/>
  <c r="M39" i="12" s="1"/>
  <c r="M37" i="12" s="1"/>
  <c r="I39" i="12"/>
  <c r="K39" i="12"/>
  <c r="K37" i="12" s="1"/>
  <c r="O39" i="12"/>
  <c r="Q39" i="12"/>
  <c r="U39" i="12"/>
  <c r="U37" i="12" s="1"/>
  <c r="G41" i="12"/>
  <c r="I41" i="12"/>
  <c r="K41" i="12"/>
  <c r="O41" i="12"/>
  <c r="Q41" i="12"/>
  <c r="U41" i="12"/>
  <c r="U40" i="12" s="1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I54" i="1" s="1"/>
  <c r="O47" i="12"/>
  <c r="U47" i="12"/>
  <c r="G48" i="12"/>
  <c r="I48" i="12"/>
  <c r="I47" i="12" s="1"/>
  <c r="K48" i="12"/>
  <c r="K47" i="12" s="1"/>
  <c r="M48" i="12"/>
  <c r="M47" i="12" s="1"/>
  <c r="O48" i="12"/>
  <c r="Q48" i="12"/>
  <c r="Q47" i="12" s="1"/>
  <c r="U48" i="12"/>
  <c r="O49" i="12"/>
  <c r="G50" i="12"/>
  <c r="M50" i="12" s="1"/>
  <c r="M49" i="12" s="1"/>
  <c r="I50" i="12"/>
  <c r="I49" i="12" s="1"/>
  <c r="K50" i="12"/>
  <c r="K49" i="12" s="1"/>
  <c r="O50" i="12"/>
  <c r="Q50" i="12"/>
  <c r="Q49" i="12" s="1"/>
  <c r="U50" i="12"/>
  <c r="U49" i="12" s="1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1" i="12"/>
  <c r="I81" i="12"/>
  <c r="K81" i="12"/>
  <c r="O81" i="12"/>
  <c r="Q81" i="12"/>
  <c r="U81" i="12"/>
  <c r="U80" i="12" s="1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Q87" i="12"/>
  <c r="G88" i="12"/>
  <c r="G87" i="12" s="1"/>
  <c r="I59" i="1" s="1"/>
  <c r="I18" i="1" s="1"/>
  <c r="I88" i="12"/>
  <c r="I87" i="12" s="1"/>
  <c r="K88" i="12"/>
  <c r="K87" i="12" s="1"/>
  <c r="O88" i="12"/>
  <c r="O87" i="12" s="1"/>
  <c r="Q88" i="12"/>
  <c r="U88" i="12"/>
  <c r="U87" i="12" s="1"/>
  <c r="G90" i="12"/>
  <c r="M90" i="12" s="1"/>
  <c r="I90" i="12"/>
  <c r="I89" i="12" s="1"/>
  <c r="K90" i="12"/>
  <c r="O90" i="12"/>
  <c r="O89" i="12" s="1"/>
  <c r="Q90" i="12"/>
  <c r="U90" i="12"/>
  <c r="G91" i="12"/>
  <c r="M91" i="12" s="1"/>
  <c r="I91" i="12"/>
  <c r="K91" i="12"/>
  <c r="O91" i="12"/>
  <c r="Q91" i="12"/>
  <c r="U91" i="12"/>
  <c r="I20" i="1"/>
  <c r="G27" i="1"/>
  <c r="J28" i="1"/>
  <c r="J26" i="1"/>
  <c r="G38" i="1"/>
  <c r="F38" i="1"/>
  <c r="J23" i="1"/>
  <c r="J24" i="1"/>
  <c r="J25" i="1"/>
  <c r="J27" i="1"/>
  <c r="E24" i="1"/>
  <c r="E26" i="1"/>
  <c r="M20" i="12" l="1"/>
  <c r="F40" i="1"/>
  <c r="G23" i="1" s="1"/>
  <c r="H39" i="1"/>
  <c r="H40" i="1" s="1"/>
  <c r="K89" i="12"/>
  <c r="Q89" i="12"/>
  <c r="I66" i="12"/>
  <c r="O66" i="12"/>
  <c r="O51" i="12"/>
  <c r="G51" i="12"/>
  <c r="I56" i="1" s="1"/>
  <c r="G40" i="12"/>
  <c r="I53" i="1" s="1"/>
  <c r="K29" i="12"/>
  <c r="Q29" i="12"/>
  <c r="I29" i="12"/>
  <c r="O23" i="12"/>
  <c r="U20" i="12"/>
  <c r="K12" i="12"/>
  <c r="I8" i="12"/>
  <c r="O8" i="12"/>
  <c r="U89" i="12"/>
  <c r="G80" i="12"/>
  <c r="I58" i="1" s="1"/>
  <c r="K66" i="12"/>
  <c r="U51" i="12"/>
  <c r="G49" i="12"/>
  <c r="I55" i="1" s="1"/>
  <c r="I40" i="12"/>
  <c r="O40" i="12"/>
  <c r="Q37" i="12"/>
  <c r="U29" i="12"/>
  <c r="K23" i="12"/>
  <c r="Q12" i="12"/>
  <c r="I12" i="12"/>
  <c r="O12" i="12"/>
  <c r="G12" i="12"/>
  <c r="I48" i="1" s="1"/>
  <c r="Q8" i="12"/>
  <c r="K8" i="12"/>
  <c r="G89" i="12"/>
  <c r="I60" i="1" s="1"/>
  <c r="I19" i="1" s="1"/>
  <c r="M88" i="12"/>
  <c r="M87" i="12" s="1"/>
  <c r="I80" i="12"/>
  <c r="O80" i="12"/>
  <c r="Q66" i="12"/>
  <c r="U66" i="12"/>
  <c r="I51" i="12"/>
  <c r="Q51" i="12"/>
  <c r="Q40" i="12"/>
  <c r="K40" i="12"/>
  <c r="M29" i="12"/>
  <c r="Q20" i="12"/>
  <c r="I20" i="12"/>
  <c r="O20" i="12"/>
  <c r="G20" i="12"/>
  <c r="I49" i="1" s="1"/>
  <c r="M13" i="12"/>
  <c r="Q80" i="12"/>
  <c r="K80" i="12"/>
  <c r="G66" i="12"/>
  <c r="I57" i="1" s="1"/>
  <c r="I17" i="1" s="1"/>
  <c r="K51" i="12"/>
  <c r="G23" i="12"/>
  <c r="I50" i="1" s="1"/>
  <c r="U12" i="12"/>
  <c r="G8" i="12"/>
  <c r="G24" i="1"/>
  <c r="G29" i="1" s="1"/>
  <c r="G28" i="1"/>
  <c r="M89" i="12"/>
  <c r="M12" i="12"/>
  <c r="M51" i="12"/>
  <c r="G29" i="12"/>
  <c r="I51" i="1" s="1"/>
  <c r="M81" i="12"/>
  <c r="M80" i="12" s="1"/>
  <c r="M73" i="12"/>
  <c r="M66" i="12" s="1"/>
  <c r="M41" i="12"/>
  <c r="M40" i="12" s="1"/>
  <c r="M25" i="12"/>
  <c r="M23" i="12" s="1"/>
  <c r="M9" i="12"/>
  <c r="M8" i="12" s="1"/>
  <c r="I39" i="1"/>
  <c r="I40" i="1" s="1"/>
  <c r="J39" i="1" s="1"/>
  <c r="J40" i="1" s="1"/>
  <c r="G93" i="12" l="1"/>
  <c r="I47" i="1"/>
  <c r="I16" i="1" l="1"/>
  <c r="I21" i="1" s="1"/>
  <c r="I6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<sst xmlns="http://schemas.openxmlformats.org/spreadsheetml/2006/main" count="488" uniqueCount="259">
  <si>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</si>
  <si>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</si>
  <si>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</si>
  <si>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</si>
  <si>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</si>
  <si>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</si>
  <si>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</si>
  <si>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</si>
  <si>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</si>
  <si>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</si>
  <si>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</si>
  <si>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</si>
  <si>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</si>
  <si>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</si>
  <si>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</si>
  <si>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</si>
  <si>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</si>
  <si>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</si>
  <si>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</si>
  <si>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</si>
  <si>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</si>
  <si>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</si>
  <si>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</si>
  <si>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</si>
  <si>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</si>
  <si>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</si>
  <si>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</si>
  <si>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</si>
  <si>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</si>
  <si>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</si>
  <si>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</si>
  <si>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</si>
  <si>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</si>
  <si>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</si>
  <si>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</si>
  <si>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</si>
  <si>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</si>
  <si>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</si>
  <si>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</si>
  <si>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</si>
  <si>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</si>
  <si>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</si>
  <si>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</si>
  <si>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</si>
  <si>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St. úpravy objektu č.p. 133, Dlouhá Loučka etapa I. konstrukce krovu,střešní plá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</si>
  <si>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</si>
  <si>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</si>
  <si>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</si>
  <si>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</si>
  <si>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</si>
  <si>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</si>
  <si>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</si>
  <si>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</si>
  <si>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62</t>
  </si>
  <si>
    <t>Upravy povrchů vnější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</si>
  <si>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</si>
  <si>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</si>
  <si>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</si>
  <si>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</si>
  <si>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</si>
  <si>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</si>
  <si>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</si>
  <si>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</si>
  <si>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</si>
  <si>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</si>
  <si>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</si>
  <si>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</si>
  <si>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762</t>
  </si>
  <si>
    <t>Konstrukce tesařské</t>
  </si>
  <si>
    <t>764</t>
  </si>
  <si>
    <t>Konstrukce klempířské</t>
  </si>
  <si>
    <t>765</t>
  </si>
  <si>
    <t>Krytiny tvrdé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</si>
  <si>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</si>
  <si>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</si>
  <si>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</si>
  <si>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</si>
  <si>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</si>
  <si>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</si>
  <si>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</si>
  <si>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</si>
  <si>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</si>
  <si>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</si>
  <si>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</si>
  <si>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</si>
  <si>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</si>
  <si>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</si>
  <si>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</si>
  <si>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</si>
  <si>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</si>
  <si>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</si>
  <si>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</si>
  <si>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</si>
  <si>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</si>
  <si>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</si>
  <si>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</si>
  <si>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</si>
  <si>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</si>
  <si>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</si>
  <si>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</si>
  <si>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</si>
  <si>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</si>
  <si>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</si>
  <si>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</si>
  <si>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311231114R00</t>
  </si>
  <si>
    <t>Zdivo nosné cihelné z CP 29 P15 na MVC 2,5</t>
  </si>
  <si>
    <t>m3</t>
  </si>
  <si>
    <t>POL1_0</t>
  </si>
  <si>
    <t>314231114R00</t>
  </si>
  <si>
    <t>Zdivo komínů z CP 29 P15 na MVC pod omítku</t>
  </si>
  <si>
    <t>316381116R00</t>
  </si>
  <si>
    <t>Komínové krycí desky s přesahem tl. 80 - 100 mm</t>
  </si>
  <si>
    <t>m2</t>
  </si>
  <si>
    <t>411354177R00</t>
  </si>
  <si>
    <t>Podpěrná konstr. stropů do 30 kPa - zřízení</t>
  </si>
  <si>
    <t>411354178R00</t>
  </si>
  <si>
    <t>Podpěrná konstr. stropů do 30 kPa - odstranění</t>
  </si>
  <si>
    <t>413231211R00</t>
  </si>
  <si>
    <t>Zazdívka zhlaví stropních trámů průřezu do 200 cm2</t>
  </si>
  <si>
    <t>kus</t>
  </si>
  <si>
    <t>417351111R00</t>
  </si>
  <si>
    <t>Bednění ztužujících věnců, obě strany - zřízení</t>
  </si>
  <si>
    <t>m</t>
  </si>
  <si>
    <t>417351113R00</t>
  </si>
  <si>
    <t>Bednění ztužujících věnců, obě strany - odstranění</t>
  </si>
  <si>
    <t>417361821R00</t>
  </si>
  <si>
    <t>Výztuž ztužujících pásů a věnců z oceli 10505(R)</t>
  </si>
  <si>
    <t>t</t>
  </si>
  <si>
    <t>417321313R00</t>
  </si>
  <si>
    <t>Ztužující pásy a věnce z betonu železového C 16/20</t>
  </si>
  <si>
    <t>623451143R00</t>
  </si>
  <si>
    <t>Omítka komínů cement., s pl.rovnými, štuková sl. 2</t>
  </si>
  <si>
    <t>622471318RP1</t>
  </si>
  <si>
    <t xml:space="preserve">Nátěr nebo nástřik stěn vnějších, složitost 1-2, hmota silikonová </t>
  </si>
  <si>
    <t>941955004R00</t>
  </si>
  <si>
    <t>Lešení lehké pomocné, výška podlahy do 3,5 m, komín</t>
  </si>
  <si>
    <t>941941051R00</t>
  </si>
  <si>
    <t>Montáž lešení leh.řad.s podlahami,š.1,5 m, H 10 m</t>
  </si>
  <si>
    <t>944944011R00</t>
  </si>
  <si>
    <t>Montáž ochranné sítě z umělých vláken</t>
  </si>
  <si>
    <t>941941851R00</t>
  </si>
  <si>
    <t>Demontáž lešení leh.řad.s podlahami,š.1,5 m,H 10 m</t>
  </si>
  <si>
    <t>944944081R00</t>
  </si>
  <si>
    <t>Demontáž ochranné sítě z umělých vláken</t>
  </si>
  <si>
    <t>953802212R00</t>
  </si>
  <si>
    <t>Montáž komínové vložky pevné 160 mm,do 10 m</t>
  </si>
  <si>
    <t>1</t>
  </si>
  <si>
    <t>Kom. vložka nerez prům 160mm</t>
  </si>
  <si>
    <t>2</t>
  </si>
  <si>
    <t>Nerezové komínové vložky - odbočka 90 st.</t>
  </si>
  <si>
    <t>ks</t>
  </si>
  <si>
    <t>Nerezové komínové vložky - dvířkový - čistící díl</t>
  </si>
  <si>
    <t>Nerezové komínové vložky - jímka s odvodem kondenz</t>
  </si>
  <si>
    <t>5</t>
  </si>
  <si>
    <t xml:space="preserve">Nerezová komínová dvířka k systému KS a KZS 140 X </t>
  </si>
  <si>
    <t>6</t>
  </si>
  <si>
    <t>964061331R00</t>
  </si>
  <si>
    <t>Uvolnění zhlaví trámu, zeď cihel, průřezu 0,05 m2</t>
  </si>
  <si>
    <t>962032241R00</t>
  </si>
  <si>
    <t>Bourání zdiva z cihel pálených na MC</t>
  </si>
  <si>
    <t>978012191R00</t>
  </si>
  <si>
    <t>Otlučení omítek vnitřních rákosov.stropů do 100 %</t>
  </si>
  <si>
    <t>979011311R00</t>
  </si>
  <si>
    <t>Svislá doprava suti a vybouraných hmot shozem</t>
  </si>
  <si>
    <t>979011321R00</t>
  </si>
  <si>
    <t>Montáž a demontáž shozu za 2.NP</t>
  </si>
  <si>
    <t>979082111R00</t>
  </si>
  <si>
    <t>Vnitrostaveništní doprava suti do 10 m</t>
  </si>
  <si>
    <t>979981101R00</t>
  </si>
  <si>
    <t>Kontejner, suť bez příměsí, odvoz a likvidace, 3 t</t>
  </si>
  <si>
    <t>979990142R00</t>
  </si>
  <si>
    <t>Poplatek za skládku suti - minerální vata+omítka</t>
  </si>
  <si>
    <t>999281108R00</t>
  </si>
  <si>
    <t>Přesun hmot pro opravy a údržbu do výšky 12 m</t>
  </si>
  <si>
    <t>713100832R00</t>
  </si>
  <si>
    <t>Odstr. tepelné izolace z min. desek tl. do 200 mm</t>
  </si>
  <si>
    <t>762341811R00</t>
  </si>
  <si>
    <t>Demontáž bednění střech rovných z prken hrubých</t>
  </si>
  <si>
    <t>762841811R00</t>
  </si>
  <si>
    <t>Demontáž podbíjení obkladů stropů bez omítky</t>
  </si>
  <si>
    <t>76208313.R00</t>
  </si>
  <si>
    <t>Zkrácení stávajících krokví</t>
  </si>
  <si>
    <t>762311103R00</t>
  </si>
  <si>
    <t>Montáž kotevních želez, příložek, patek, táhel, kotvení pozednic</t>
  </si>
  <si>
    <t>762313112R00</t>
  </si>
  <si>
    <t>Montáž svorníků, šroubů délky 300 mm</t>
  </si>
  <si>
    <t>762332110RT3</t>
  </si>
  <si>
    <t>762332120RT2</t>
  </si>
  <si>
    <t>762332120RT3</t>
  </si>
  <si>
    <t>762342203RT4</t>
  </si>
  <si>
    <t>762342204RT4</t>
  </si>
  <si>
    <t>762395000R00</t>
  </si>
  <si>
    <t>Spojovací a ochranné prostředky pro střechy</t>
  </si>
  <si>
    <t>762526130RT2</t>
  </si>
  <si>
    <t>Položení polštářů pod podlahy rozteče do 100 cm, včetně dodávky řeziva, polštáře 80 x 50 mm</t>
  </si>
  <si>
    <t>762512255RT2</t>
  </si>
  <si>
    <t>Položení podlah pod PVC , včetně dodávky, dřevotříska tl. 16 mm OSB</t>
  </si>
  <si>
    <t>762512255RT3</t>
  </si>
  <si>
    <t>Položení podlah pod PVC , včetně dodávky, dřevotříska tl. 22 mm OSB do kříže</t>
  </si>
  <si>
    <t>764312822R00</t>
  </si>
  <si>
    <t>Demont. krytiny, tab.2 x 0,67 m, nad 25 m2, do 30°</t>
  </si>
  <si>
    <t>764331830R00</t>
  </si>
  <si>
    <t>Demontáž lemování zdí, rš 250 a 330 mm, do 30°</t>
  </si>
  <si>
    <t>764352800R00</t>
  </si>
  <si>
    <t>Demontáž žlabů půlkruh. rovných, rš 250 mm, do 30°</t>
  </si>
  <si>
    <t>764362810R00</t>
  </si>
  <si>
    <t>Demontáž střešního okna, hladká krytina, do 30°</t>
  </si>
  <si>
    <t>764430810R00</t>
  </si>
  <si>
    <t>Demontáž oplechování zdí, rš do 250 mm</t>
  </si>
  <si>
    <t>764454803R00</t>
  </si>
  <si>
    <t>Demontáž odpadních trub kruhových,D 150 mm</t>
  </si>
  <si>
    <t>764898101R00</t>
  </si>
  <si>
    <t>764898111R00</t>
  </si>
  <si>
    <t>764898121R00</t>
  </si>
  <si>
    <t>764775323R00</t>
  </si>
  <si>
    <t>Lemování komínů z polast. plechů, v ploše</t>
  </si>
  <si>
    <t>764892327R00</t>
  </si>
  <si>
    <t>Classic střešní výlez, rozměr 450 x 550 mm</t>
  </si>
  <si>
    <t>764892326R00</t>
  </si>
  <si>
    <t>Classic střešní lávka d = 1,0 m, včetně úchytů</t>
  </si>
  <si>
    <t>sada</t>
  </si>
  <si>
    <t>764892328R00</t>
  </si>
  <si>
    <t>Classic zábrana sněhová,vč. příslušenství d = 3,0m</t>
  </si>
  <si>
    <t>764909401R00</t>
  </si>
  <si>
    <t>Kontaktní paropropustná folie</t>
  </si>
  <si>
    <t>765311511RT1</t>
  </si>
  <si>
    <t>Krytina z bobrovek, střech jedn.,šupinová,na sucho, režné tašky segment.řez, vč.doplňkových tašek</t>
  </si>
  <si>
    <t>765311531R00</t>
  </si>
  <si>
    <t>Hřeben bobrovka, hřebenáči č.1 nos. pás s kartáči</t>
  </si>
  <si>
    <t>765311586R00</t>
  </si>
  <si>
    <t>Nástavec pro anténu</t>
  </si>
  <si>
    <t>765311551R00</t>
  </si>
  <si>
    <t>Zakončení štítových hran bobrovkou s ozubem</t>
  </si>
  <si>
    <t>765311723R00</t>
  </si>
  <si>
    <t>Větrací mřížka okapní 5000 x 100 mm</t>
  </si>
  <si>
    <t>210200020RAA</t>
  </si>
  <si>
    <t>Hromosvod, pro rodinné domy včetně revize</t>
  </si>
  <si>
    <t>kompl</t>
  </si>
  <si>
    <t>POL2_0</t>
  </si>
  <si>
    <t>005121010R</t>
  </si>
  <si>
    <t>Vybudování zařízení staveniště</t>
  </si>
  <si>
    <t>Soubor</t>
  </si>
  <si>
    <t>005124010R</t>
  </si>
  <si>
    <t>Koordinační činnost</t>
  </si>
  <si>
    <t/>
  </si>
  <si>
    <t>SUM</t>
  </si>
  <si>
    <t>POPUZIV</t>
  </si>
  <si>
    <t>END</t>
  </si>
  <si>
    <r>
      <rPr>
        <b/>
        <sz val="10"/>
        <rFont val="Arial CE"/>
        <charset val="238"/>
      </rPr>
      <t>St. úpravy objektu č.p. 133</t>
    </r>
    <r>
      <rPr>
        <b/>
        <sz val="12"/>
        <rFont val="Arial CE"/>
        <charset val="238"/>
      </rPr>
      <t>,</t>
    </r>
    <r>
      <rPr>
        <b/>
        <sz val="8"/>
        <rFont val="Arial CE"/>
        <charset val="238"/>
      </rPr>
      <t xml:space="preserve"> Dlouhá Loučka etapa I. konstrukce krovu,střešní plášť</t>
    </r>
  </si>
  <si>
    <t xml:space="preserve">Slepý položkový rozpočet </t>
  </si>
  <si>
    <t xml:space="preserve">KOMÍNOVÁ OTOČNÁ HLAVICE </t>
  </si>
  <si>
    <t xml:space="preserve">Montáž vázaných krovů pravidelných do 120 cm2, vč. dod. řeziva, fošny 6/16 impregnace </t>
  </si>
  <si>
    <t xml:space="preserve">Montáž vázaných krovů pravidelných do 224 cm2, vč.dod řeziva,hranoly10/14 impregnace </t>
  </si>
  <si>
    <t xml:space="preserve">Montáž vázaných krovů pravidelných do 224 cm2, vč. dod.řeziva,hranoly12/14 impregnace </t>
  </si>
  <si>
    <t xml:space="preserve">Montáž laťování střech, vzdálenost latí 22 - 36 cm, vč.dod. řeziva, latě 4/6 cm impregnace </t>
  </si>
  <si>
    <t xml:space="preserve">Montáž laťování střech, svislé, vzdálenost 100 cm, vč.dod. řeziva, latě 4/6 cm impregnace </t>
  </si>
  <si>
    <t>Kotlík žlabový, vel.žlabu 125 mm</t>
  </si>
  <si>
    <t>Žlab podokapní půlkruhový R,velikost 125 mm</t>
  </si>
  <si>
    <t>Odpadní trouby kruhové, D 87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</si>
</sst>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7" t="s">
        <v>39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4" t="s">
        <v>249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4"/>
      <c r="B2" s="81" t="s">
        <v>40</v>
      </c>
      <c r="C2" s="82"/>
      <c r="D2" s="83"/>
      <c r="E2" s="83" t="s">
        <v>248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4"/>
      <c r="E11" s="244"/>
      <c r="F11" s="244"/>
      <c r="G11" s="244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7"/>
      <c r="E12" s="247"/>
      <c r="F12" s="247"/>
      <c r="G12" s="247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48"/>
      <c r="E13" s="248"/>
      <c r="F13" s="248"/>
      <c r="G13" s="24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3"/>
      <c r="F15" s="243"/>
      <c r="G15" s="245"/>
      <c r="H15" s="245"/>
      <c r="I15" s="245" t="s">
        <v>28</v>
      </c>
      <c r="J15" s="246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4"/>
      <c r="F16" s="225"/>
      <c r="G16" s="224"/>
      <c r="H16" s="225"/>
      <c r="I16" s="224">
        <f>SUMIF(F47:F60,A16,I47:I60)+SUMIF(F47:F60,"PSU",I47:I60)</f>
        <v>0</v>
      </c>
      <c r="J16" s="226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4"/>
      <c r="F17" s="225"/>
      <c r="G17" s="224"/>
      <c r="H17" s="225"/>
      <c r="I17" s="224">
        <f>SUMIF(F47:F60,A17,I47:I60)</f>
        <v>0</v>
      </c>
      <c r="J17" s="226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4"/>
      <c r="F18" s="225"/>
      <c r="G18" s="224"/>
      <c r="H18" s="225"/>
      <c r="I18" s="224">
        <f>SUMIF(F47:F60,A18,I47:I60)</f>
        <v>0</v>
      </c>
      <c r="J18" s="226"/>
    </row>
    <row r="19" spans="1:10" ht="23.25" customHeight="1" x14ac:dyDescent="0.2">
      <c r="A19" s="148" t="s">
        <v>75</v>
      </c>
      <c r="B19" s="149" t="s">
        <v>26</v>
      </c>
      <c r="C19" s="58"/>
      <c r="D19" s="59"/>
      <c r="E19" s="224"/>
      <c r="F19" s="225"/>
      <c r="G19" s="224"/>
      <c r="H19" s="225"/>
      <c r="I19" s="224">
        <f>SUMIF(F47:F60,A19,I47:I60)</f>
        <v>0</v>
      </c>
      <c r="J19" s="226"/>
    </row>
    <row r="20" spans="1:10" ht="23.25" customHeight="1" x14ac:dyDescent="0.2">
      <c r="A20" s="148" t="s">
        <v>76</v>
      </c>
      <c r="B20" s="149" t="s">
        <v>27</v>
      </c>
      <c r="C20" s="58"/>
      <c r="D20" s="59"/>
      <c r="E20" s="224"/>
      <c r="F20" s="225"/>
      <c r="G20" s="224"/>
      <c r="H20" s="225"/>
      <c r="I20" s="224">
        <f>SUMIF(F47:F60,A20,I47:I60)</f>
        <v>0</v>
      </c>
      <c r="J20" s="226"/>
    </row>
    <row r="21" spans="1:10" ht="23.25" customHeight="1" x14ac:dyDescent="0.2">
      <c r="A21" s="4"/>
      <c r="B21" s="74" t="s">
        <v>28</v>
      </c>
      <c r="C21" s="75"/>
      <c r="D21" s="76"/>
      <c r="E21" s="232"/>
      <c r="F21" s="241"/>
      <c r="G21" s="232"/>
      <c r="H21" s="241"/>
      <c r="I21" s="232">
        <f>SUM(I16:J20)</f>
        <v>0</v>
      </c>
      <c r="J21" s="23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0">
        <f>ZakladDPHSniVypocet</f>
        <v>0</v>
      </c>
      <c r="H23" s="231"/>
      <c r="I23" s="23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f>ZakladDPHSni*SazbaDPH1/100</f>
        <v>0</v>
      </c>
      <c r="H24" s="229"/>
      <c r="I24" s="22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0">
        <f>ZakladDPHZaklVypocet</f>
        <v>0</v>
      </c>
      <c r="H25" s="231"/>
      <c r="I25" s="23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7">
        <f>ZakladDPHZakl*SazbaDPH2/100</f>
        <v>0</v>
      </c>
      <c r="H26" s="238"/>
      <c r="I26" s="23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9">
        <f>0</f>
        <v>0</v>
      </c>
      <c r="H27" s="239"/>
      <c r="I27" s="239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2">
        <f>ZakladDPHSniVypocet+ZakladDPHZaklVypocet</f>
        <v>0</v>
      </c>
      <c r="H28" s="242"/>
      <c r="I28" s="242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0">
        <f>ZakladDPHSni+DPHSni+ZakladDPHZakl+DPHZakl+Zaokrouhleni</f>
        <v>0</v>
      </c>
      <c r="H29" s="240"/>
      <c r="I29" s="240"/>
      <c r="J29" s="126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5"/>
      <c r="D39" s="216"/>
      <c r="E39" s="216"/>
      <c r="F39" s="115">
        <f>' Pol'!AC93</f>
        <v>0</v>
      </c>
      <c r="G39" s="116">
        <f>' Pol'!AD93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17" t="s">
        <v>45</v>
      </c>
      <c r="C40" s="218"/>
      <c r="D40" s="218"/>
      <c r="E40" s="219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47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48</v>
      </c>
      <c r="G46" s="136"/>
      <c r="H46" s="136"/>
      <c r="I46" s="220" t="s">
        <v>28</v>
      </c>
      <c r="J46" s="220"/>
    </row>
    <row r="47" spans="1:10" ht="25.5" customHeight="1" x14ac:dyDescent="0.2">
      <c r="A47" s="129"/>
      <c r="B47" s="137" t="s">
        <v>49</v>
      </c>
      <c r="C47" s="222" t="s">
        <v>50</v>
      </c>
      <c r="D47" s="223"/>
      <c r="E47" s="223"/>
      <c r="F47" s="139" t="s">
        <v>23</v>
      </c>
      <c r="G47" s="140"/>
      <c r="H47" s="140"/>
      <c r="I47" s="221">
        <f>' Pol'!G8</f>
        <v>0</v>
      </c>
      <c r="J47" s="221"/>
    </row>
    <row r="48" spans="1:10" ht="25.5" customHeight="1" x14ac:dyDescent="0.2">
      <c r="A48" s="129"/>
      <c r="B48" s="131" t="s">
        <v>51</v>
      </c>
      <c r="C48" s="210" t="s">
        <v>52</v>
      </c>
      <c r="D48" s="211"/>
      <c r="E48" s="211"/>
      <c r="F48" s="141" t="s">
        <v>23</v>
      </c>
      <c r="G48" s="142"/>
      <c r="H48" s="142"/>
      <c r="I48" s="209">
        <f>' Pol'!G12</f>
        <v>0</v>
      </c>
      <c r="J48" s="209"/>
    </row>
    <row r="49" spans="1:10" ht="25.5" customHeight="1" x14ac:dyDescent="0.2">
      <c r="A49" s="129"/>
      <c r="B49" s="131" t="s">
        <v>53</v>
      </c>
      <c r="C49" s="210" t="s">
        <v>54</v>
      </c>
      <c r="D49" s="211"/>
      <c r="E49" s="211"/>
      <c r="F49" s="141" t="s">
        <v>23</v>
      </c>
      <c r="G49" s="142"/>
      <c r="H49" s="142"/>
      <c r="I49" s="209">
        <f>' Pol'!G20</f>
        <v>0</v>
      </c>
      <c r="J49" s="209"/>
    </row>
    <row r="50" spans="1:10" ht="25.5" customHeight="1" x14ac:dyDescent="0.2">
      <c r="A50" s="129"/>
      <c r="B50" s="131" t="s">
        <v>55</v>
      </c>
      <c r="C50" s="210" t="s">
        <v>56</v>
      </c>
      <c r="D50" s="211"/>
      <c r="E50" s="211"/>
      <c r="F50" s="141" t="s">
        <v>23</v>
      </c>
      <c r="G50" s="142"/>
      <c r="H50" s="142"/>
      <c r="I50" s="209">
        <f>' Pol'!G23</f>
        <v>0</v>
      </c>
      <c r="J50" s="209"/>
    </row>
    <row r="51" spans="1:10" ht="25.5" customHeight="1" x14ac:dyDescent="0.2">
      <c r="A51" s="129"/>
      <c r="B51" s="131" t="s">
        <v>57</v>
      </c>
      <c r="C51" s="210" t="s">
        <v>58</v>
      </c>
      <c r="D51" s="211"/>
      <c r="E51" s="211"/>
      <c r="F51" s="141" t="s">
        <v>23</v>
      </c>
      <c r="G51" s="142"/>
      <c r="H51" s="142"/>
      <c r="I51" s="209">
        <f>' Pol'!G29</f>
        <v>0</v>
      </c>
      <c r="J51" s="209"/>
    </row>
    <row r="52" spans="1:10" ht="25.5" customHeight="1" x14ac:dyDescent="0.2">
      <c r="A52" s="129"/>
      <c r="B52" s="131" t="s">
        <v>59</v>
      </c>
      <c r="C52" s="210" t="s">
        <v>60</v>
      </c>
      <c r="D52" s="211"/>
      <c r="E52" s="211"/>
      <c r="F52" s="141" t="s">
        <v>23</v>
      </c>
      <c r="G52" s="142"/>
      <c r="H52" s="142"/>
      <c r="I52" s="209">
        <f>' Pol'!G37</f>
        <v>0</v>
      </c>
      <c r="J52" s="209"/>
    </row>
    <row r="53" spans="1:10" ht="25.5" customHeight="1" x14ac:dyDescent="0.2">
      <c r="A53" s="129"/>
      <c r="B53" s="131" t="s">
        <v>61</v>
      </c>
      <c r="C53" s="210" t="s">
        <v>62</v>
      </c>
      <c r="D53" s="211"/>
      <c r="E53" s="211"/>
      <c r="F53" s="141" t="s">
        <v>23</v>
      </c>
      <c r="G53" s="142"/>
      <c r="H53" s="142"/>
      <c r="I53" s="209">
        <f>' Pol'!G40</f>
        <v>0</v>
      </c>
      <c r="J53" s="209"/>
    </row>
    <row r="54" spans="1:10" ht="25.5" customHeight="1" x14ac:dyDescent="0.2">
      <c r="A54" s="129"/>
      <c r="B54" s="131" t="s">
        <v>63</v>
      </c>
      <c r="C54" s="210" t="s">
        <v>64</v>
      </c>
      <c r="D54" s="211"/>
      <c r="E54" s="211"/>
      <c r="F54" s="141" t="s">
        <v>23</v>
      </c>
      <c r="G54" s="142"/>
      <c r="H54" s="142"/>
      <c r="I54" s="209">
        <f>' Pol'!G47</f>
        <v>0</v>
      </c>
      <c r="J54" s="209"/>
    </row>
    <row r="55" spans="1:10" ht="25.5" customHeight="1" x14ac:dyDescent="0.2">
      <c r="A55" s="129"/>
      <c r="B55" s="131" t="s">
        <v>65</v>
      </c>
      <c r="C55" s="210" t="s">
        <v>66</v>
      </c>
      <c r="D55" s="211"/>
      <c r="E55" s="211"/>
      <c r="F55" s="141" t="s">
        <v>24</v>
      </c>
      <c r="G55" s="142"/>
      <c r="H55" s="142"/>
      <c r="I55" s="209">
        <f>' Pol'!G49</f>
        <v>0</v>
      </c>
      <c r="J55" s="209"/>
    </row>
    <row r="56" spans="1:10" ht="25.5" customHeight="1" x14ac:dyDescent="0.2">
      <c r="A56" s="129"/>
      <c r="B56" s="131" t="s">
        <v>67</v>
      </c>
      <c r="C56" s="210" t="s">
        <v>68</v>
      </c>
      <c r="D56" s="211"/>
      <c r="E56" s="211"/>
      <c r="F56" s="141" t="s">
        <v>24</v>
      </c>
      <c r="G56" s="142"/>
      <c r="H56" s="142"/>
      <c r="I56" s="209">
        <f>' Pol'!G51</f>
        <v>0</v>
      </c>
      <c r="J56" s="209"/>
    </row>
    <row r="57" spans="1:10" ht="25.5" customHeight="1" x14ac:dyDescent="0.2">
      <c r="A57" s="129"/>
      <c r="B57" s="131" t="s">
        <v>69</v>
      </c>
      <c r="C57" s="210" t="s">
        <v>70</v>
      </c>
      <c r="D57" s="211"/>
      <c r="E57" s="211"/>
      <c r="F57" s="141" t="s">
        <v>24</v>
      </c>
      <c r="G57" s="142"/>
      <c r="H57" s="142"/>
      <c r="I57" s="209">
        <f>' Pol'!G66</f>
        <v>0</v>
      </c>
      <c r="J57" s="209"/>
    </row>
    <row r="58" spans="1:10" ht="25.5" customHeight="1" x14ac:dyDescent="0.2">
      <c r="A58" s="129"/>
      <c r="B58" s="131" t="s">
        <v>71</v>
      </c>
      <c r="C58" s="210" t="s">
        <v>72</v>
      </c>
      <c r="D58" s="211"/>
      <c r="E58" s="211"/>
      <c r="F58" s="141" t="s">
        <v>24</v>
      </c>
      <c r="G58" s="142"/>
      <c r="H58" s="142"/>
      <c r="I58" s="209">
        <f>' Pol'!G80</f>
        <v>0</v>
      </c>
      <c r="J58" s="209"/>
    </row>
    <row r="59" spans="1:10" ht="25.5" customHeight="1" x14ac:dyDescent="0.2">
      <c r="A59" s="129"/>
      <c r="B59" s="131" t="s">
        <v>73</v>
      </c>
      <c r="C59" s="210" t="s">
        <v>74</v>
      </c>
      <c r="D59" s="211"/>
      <c r="E59" s="211"/>
      <c r="F59" s="141" t="s">
        <v>25</v>
      </c>
      <c r="G59" s="142"/>
      <c r="H59" s="142"/>
      <c r="I59" s="209">
        <f>' Pol'!G87</f>
        <v>0</v>
      </c>
      <c r="J59" s="209"/>
    </row>
    <row r="60" spans="1:10" ht="25.5" customHeight="1" x14ac:dyDescent="0.2">
      <c r="A60" s="129"/>
      <c r="B60" s="138" t="s">
        <v>75</v>
      </c>
      <c r="C60" s="213" t="s">
        <v>26</v>
      </c>
      <c r="D60" s="214"/>
      <c r="E60" s="214"/>
      <c r="F60" s="143" t="s">
        <v>75</v>
      </c>
      <c r="G60" s="144"/>
      <c r="H60" s="144"/>
      <c r="I60" s="212">
        <f>' Pol'!G89</f>
        <v>0</v>
      </c>
      <c r="J60" s="212"/>
    </row>
    <row r="61" spans="1:10" ht="25.5" customHeight="1" x14ac:dyDescent="0.2">
      <c r="A61" s="130"/>
      <c r="B61" s="134" t="s">
        <v>1</v>
      </c>
      <c r="C61" s="134"/>
      <c r="D61" s="135"/>
      <c r="E61" s="135"/>
      <c r="F61" s="145"/>
      <c r="G61" s="146"/>
      <c r="H61" s="146"/>
      <c r="I61" s="208">
        <f>SUM(I47:I60)</f>
        <v>0</v>
      </c>
      <c r="J61" s="208"/>
    </row>
    <row r="62" spans="1:10" x14ac:dyDescent="0.2">
      <c r="F62" s="147"/>
      <c r="G62" s="103"/>
      <c r="H62" s="147"/>
      <c r="I62" s="103"/>
      <c r="J62" s="103"/>
    </row>
    <row r="63" spans="1:10" x14ac:dyDescent="0.2">
      <c r="F63" s="147"/>
      <c r="G63" s="103"/>
      <c r="H63" s="147"/>
      <c r="I63" s="103"/>
      <c r="J63" s="103"/>
    </row>
    <row r="64" spans="1:10" x14ac:dyDescent="0.2">
      <c r="F64" s="147"/>
      <c r="G64" s="103"/>
      <c r="H64" s="147"/>
      <c r="I64" s="103"/>
      <c r="J6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61:J61"/>
    <mergeCell ref="I58:J58"/>
    <mergeCell ref="C58:E58"/>
    <mergeCell ref="I59:J59"/>
    <mergeCell ref="C59:E59"/>
    <mergeCell ref="I60:J60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51" zoomScaleNormal="100" workbookViewId="0">
      <selection activeCell="C73" sqref="C73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3" t="s">
        <v>249</v>
      </c>
      <c r="B1" s="253"/>
      <c r="C1" s="253"/>
      <c r="D1" s="253"/>
      <c r="E1" s="253"/>
      <c r="F1" s="253"/>
      <c r="G1" s="253"/>
      <c r="AE1" t="s">
        <v>78</v>
      </c>
    </row>
    <row r="2" spans="1:60" ht="24.95" customHeight="1" x14ac:dyDescent="0.2">
      <c r="A2" s="153" t="s">
        <v>77</v>
      </c>
      <c r="B2" s="151"/>
      <c r="C2" s="254" t="s">
        <v>44</v>
      </c>
      <c r="D2" s="255"/>
      <c r="E2" s="255"/>
      <c r="F2" s="255"/>
      <c r="G2" s="256"/>
      <c r="AE2" t="s">
        <v>79</v>
      </c>
    </row>
    <row r="3" spans="1:60" ht="24.95" hidden="1" customHeight="1" x14ac:dyDescent="0.2">
      <c r="A3" s="154" t="s">
        <v>7</v>
      </c>
      <c r="B3" s="152"/>
      <c r="C3" s="257"/>
      <c r="D3" s="257"/>
      <c r="E3" s="257"/>
      <c r="F3" s="257"/>
      <c r="G3" s="258"/>
      <c r="AE3" t="s">
        <v>80</v>
      </c>
    </row>
    <row r="4" spans="1:60" ht="24.95" hidden="1" customHeight="1" x14ac:dyDescent="0.2">
      <c r="A4" s="154" t="s">
        <v>8</v>
      </c>
      <c r="B4" s="152"/>
      <c r="C4" s="259"/>
      <c r="D4" s="257"/>
      <c r="E4" s="257"/>
      <c r="F4" s="257"/>
      <c r="G4" s="258"/>
      <c r="AE4" t="s">
        <v>81</v>
      </c>
    </row>
    <row r="5" spans="1:60" hidden="1" x14ac:dyDescent="0.2">
      <c r="A5" s="155" t="s">
        <v>82</v>
      </c>
      <c r="B5" s="156"/>
      <c r="C5" s="157"/>
      <c r="D5" s="158"/>
      <c r="E5" s="159"/>
      <c r="F5" s="159"/>
      <c r="G5" s="160"/>
      <c r="AE5" t="s">
        <v>83</v>
      </c>
    </row>
    <row r="6" spans="1:60" x14ac:dyDescent="0.2">
      <c r="D6" s="150"/>
    </row>
    <row r="7" spans="1:60" ht="38.25" x14ac:dyDescent="0.2">
      <c r="A7" s="165" t="s">
        <v>84</v>
      </c>
      <c r="B7" s="166" t="s">
        <v>85</v>
      </c>
      <c r="C7" s="166" t="s">
        <v>86</v>
      </c>
      <c r="D7" s="180" t="s">
        <v>87</v>
      </c>
      <c r="E7" s="165" t="s">
        <v>88</v>
      </c>
      <c r="F7" s="161" t="s">
        <v>89</v>
      </c>
      <c r="G7" s="181" t="s">
        <v>28</v>
      </c>
      <c r="H7" s="182" t="s">
        <v>29</v>
      </c>
      <c r="I7" s="182" t="s">
        <v>90</v>
      </c>
      <c r="J7" s="182" t="s">
        <v>30</v>
      </c>
      <c r="K7" s="182" t="s">
        <v>91</v>
      </c>
      <c r="L7" s="182" t="s">
        <v>92</v>
      </c>
      <c r="M7" s="182" t="s">
        <v>93</v>
      </c>
      <c r="N7" s="182" t="s">
        <v>94</v>
      </c>
      <c r="O7" s="182" t="s">
        <v>95</v>
      </c>
      <c r="P7" s="182" t="s">
        <v>96</v>
      </c>
      <c r="Q7" s="182" t="s">
        <v>97</v>
      </c>
      <c r="R7" s="182" t="s">
        <v>98</v>
      </c>
      <c r="S7" s="182" t="s">
        <v>99</v>
      </c>
      <c r="T7" s="182" t="s">
        <v>100</v>
      </c>
      <c r="U7" s="167" t="s">
        <v>101</v>
      </c>
    </row>
    <row r="8" spans="1:60" x14ac:dyDescent="0.2">
      <c r="A8" s="183" t="s">
        <v>102</v>
      </c>
      <c r="B8" s="184" t="s">
        <v>49</v>
      </c>
      <c r="C8" s="185" t="s">
        <v>50</v>
      </c>
      <c r="D8" s="186"/>
      <c r="E8" s="187"/>
      <c r="F8" s="174"/>
      <c r="G8" s="174">
        <f>SUMIF(AE9:AE11,"&lt;&gt;NOR",G9:G11)</f>
        <v>0</v>
      </c>
      <c r="H8" s="174"/>
      <c r="I8" s="174">
        <f>SUM(I9:I11)</f>
        <v>0</v>
      </c>
      <c r="J8" s="174"/>
      <c r="K8" s="174">
        <f>SUM(K9:K11)</f>
        <v>0</v>
      </c>
      <c r="L8" s="174"/>
      <c r="M8" s="174">
        <f>SUM(M9:M11)</f>
        <v>0</v>
      </c>
      <c r="N8" s="174"/>
      <c r="O8" s="174">
        <f>SUM(O9:O11)</f>
        <v>25.22</v>
      </c>
      <c r="P8" s="174"/>
      <c r="Q8" s="174">
        <f>SUM(Q9:Q11)</f>
        <v>0</v>
      </c>
      <c r="R8" s="174"/>
      <c r="S8" s="174"/>
      <c r="T8" s="188"/>
      <c r="U8" s="174">
        <f>SUM(U9:U11)</f>
        <v>50.980000000000004</v>
      </c>
      <c r="AE8" t="s">
        <v>103</v>
      </c>
    </row>
    <row r="9" spans="1:60" outlineLevel="1" x14ac:dyDescent="0.2">
      <c r="A9" s="163">
        <v>1</v>
      </c>
      <c r="B9" s="168" t="s">
        <v>104</v>
      </c>
      <c r="C9" s="201" t="s">
        <v>105</v>
      </c>
      <c r="D9" s="170" t="s">
        <v>106</v>
      </c>
      <c r="E9" s="172">
        <v>11.969200000000001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1.9535199999999999</v>
      </c>
      <c r="O9" s="176">
        <f>ROUND(E9*N9,2)</f>
        <v>23.38</v>
      </c>
      <c r="P9" s="176">
        <v>0</v>
      </c>
      <c r="Q9" s="176">
        <f>ROUND(E9*P9,2)</f>
        <v>0</v>
      </c>
      <c r="R9" s="176"/>
      <c r="S9" s="176"/>
      <c r="T9" s="177">
        <v>3.69</v>
      </c>
      <c r="U9" s="176">
        <f>ROUND(E9*T9,2)</f>
        <v>44.17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107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>
        <v>2</v>
      </c>
      <c r="B10" s="168" t="s">
        <v>108</v>
      </c>
      <c r="C10" s="201" t="s">
        <v>109</v>
      </c>
      <c r="D10" s="170" t="s">
        <v>106</v>
      </c>
      <c r="E10" s="172">
        <v>0.86399999999999999</v>
      </c>
      <c r="F10" s="175"/>
      <c r="G10" s="176">
        <f>ROUND(E10*F10,2)</f>
        <v>0</v>
      </c>
      <c r="H10" s="175"/>
      <c r="I10" s="176">
        <f>ROUND(E10*H10,2)</f>
        <v>0</v>
      </c>
      <c r="J10" s="175"/>
      <c r="K10" s="176">
        <f>ROUND(E10*J10,2)</f>
        <v>0</v>
      </c>
      <c r="L10" s="176">
        <v>21</v>
      </c>
      <c r="M10" s="176">
        <f>G10*(1+L10/100)</f>
        <v>0</v>
      </c>
      <c r="N10" s="176">
        <v>1.8607800000000001</v>
      </c>
      <c r="O10" s="176">
        <f>ROUND(E10*N10,2)</f>
        <v>1.61</v>
      </c>
      <c r="P10" s="176">
        <v>0</v>
      </c>
      <c r="Q10" s="176">
        <f>ROUND(E10*P10,2)</f>
        <v>0</v>
      </c>
      <c r="R10" s="176"/>
      <c r="S10" s="176"/>
      <c r="T10" s="177">
        <v>4.62</v>
      </c>
      <c r="U10" s="176">
        <f>ROUND(E10*T10,2)</f>
        <v>3.99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107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163">
        <v>3</v>
      </c>
      <c r="B11" s="168" t="s">
        <v>110</v>
      </c>
      <c r="C11" s="201" t="s">
        <v>111</v>
      </c>
      <c r="D11" s="170" t="s">
        <v>112</v>
      </c>
      <c r="E11" s="172">
        <v>0.81200000000000006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21</v>
      </c>
      <c r="M11" s="176">
        <f>G11*(1+L11/100)</f>
        <v>0</v>
      </c>
      <c r="N11" s="176">
        <v>0.28500999999999999</v>
      </c>
      <c r="O11" s="176">
        <f>ROUND(E11*N11,2)</f>
        <v>0.23</v>
      </c>
      <c r="P11" s="176">
        <v>0</v>
      </c>
      <c r="Q11" s="176">
        <f>ROUND(E11*P11,2)</f>
        <v>0</v>
      </c>
      <c r="R11" s="176"/>
      <c r="S11" s="176"/>
      <c r="T11" s="177">
        <v>3.4769999999999999</v>
      </c>
      <c r="U11" s="176">
        <f>ROUND(E11*T11,2)</f>
        <v>2.82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107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x14ac:dyDescent="0.2">
      <c r="A12" s="164" t="s">
        <v>102</v>
      </c>
      <c r="B12" s="169" t="s">
        <v>51</v>
      </c>
      <c r="C12" s="202" t="s">
        <v>52</v>
      </c>
      <c r="D12" s="171"/>
      <c r="E12" s="173"/>
      <c r="F12" s="178"/>
      <c r="G12" s="178">
        <f>SUMIF(AE13:AE19,"&lt;&gt;NOR",G13:G19)</f>
        <v>0</v>
      </c>
      <c r="H12" s="178"/>
      <c r="I12" s="178">
        <f>SUM(I13:I19)</f>
        <v>0</v>
      </c>
      <c r="J12" s="178"/>
      <c r="K12" s="178">
        <f>SUM(K13:K19)</f>
        <v>0</v>
      </c>
      <c r="L12" s="178"/>
      <c r="M12" s="178">
        <f>SUM(M13:M19)</f>
        <v>0</v>
      </c>
      <c r="N12" s="178"/>
      <c r="O12" s="178">
        <f>SUM(O13:O19)</f>
        <v>15.969999999999999</v>
      </c>
      <c r="P12" s="178"/>
      <c r="Q12" s="178">
        <f>SUM(Q13:Q19)</f>
        <v>0</v>
      </c>
      <c r="R12" s="178"/>
      <c r="S12" s="178"/>
      <c r="T12" s="179"/>
      <c r="U12" s="178">
        <f>SUM(U13:U19)</f>
        <v>111.7</v>
      </c>
      <c r="AE12" t="s">
        <v>103</v>
      </c>
    </row>
    <row r="13" spans="1:60" outlineLevel="1" x14ac:dyDescent="0.2">
      <c r="A13" s="163">
        <v>4</v>
      </c>
      <c r="B13" s="168" t="s">
        <v>113</v>
      </c>
      <c r="C13" s="201" t="s">
        <v>114</v>
      </c>
      <c r="D13" s="170" t="s">
        <v>112</v>
      </c>
      <c r="E13" s="172">
        <v>6.24</v>
      </c>
      <c r="F13" s="175"/>
      <c r="G13" s="176">
        <f t="shared" ref="G13:G19" si="0">ROUND(E13*F13,2)</f>
        <v>0</v>
      </c>
      <c r="H13" s="175"/>
      <c r="I13" s="176">
        <f t="shared" ref="I13:I19" si="1">ROUND(E13*H13,2)</f>
        <v>0</v>
      </c>
      <c r="J13" s="175"/>
      <c r="K13" s="176">
        <f t="shared" ref="K13:K19" si="2">ROUND(E13*J13,2)</f>
        <v>0</v>
      </c>
      <c r="L13" s="176">
        <v>21</v>
      </c>
      <c r="M13" s="176">
        <f t="shared" ref="M13:M19" si="3">G13*(1+L13/100)</f>
        <v>0</v>
      </c>
      <c r="N13" s="176">
        <v>7.5399999999999998E-3</v>
      </c>
      <c r="O13" s="176">
        <f t="shared" ref="O13:O19" si="4">ROUND(E13*N13,2)</f>
        <v>0.05</v>
      </c>
      <c r="P13" s="176">
        <v>0</v>
      </c>
      <c r="Q13" s="176">
        <f t="shared" ref="Q13:Q19" si="5">ROUND(E13*P13,2)</f>
        <v>0</v>
      </c>
      <c r="R13" s="176"/>
      <c r="S13" s="176"/>
      <c r="T13" s="177">
        <v>0.67600000000000005</v>
      </c>
      <c r="U13" s="176">
        <f t="shared" ref="U13:U19" si="6">ROUND(E13*T13,2)</f>
        <v>4.22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107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>
        <v>5</v>
      </c>
      <c r="B14" s="168" t="s">
        <v>115</v>
      </c>
      <c r="C14" s="201" t="s">
        <v>116</v>
      </c>
      <c r="D14" s="170" t="s">
        <v>112</v>
      </c>
      <c r="E14" s="172">
        <v>6.24</v>
      </c>
      <c r="F14" s="175"/>
      <c r="G14" s="176">
        <f t="shared" si="0"/>
        <v>0</v>
      </c>
      <c r="H14" s="175"/>
      <c r="I14" s="176">
        <f t="shared" si="1"/>
        <v>0</v>
      </c>
      <c r="J14" s="175"/>
      <c r="K14" s="176">
        <f t="shared" si="2"/>
        <v>0</v>
      </c>
      <c r="L14" s="176">
        <v>21</v>
      </c>
      <c r="M14" s="176">
        <f t="shared" si="3"/>
        <v>0</v>
      </c>
      <c r="N14" s="176">
        <v>0</v>
      </c>
      <c r="O14" s="176">
        <f t="shared" si="4"/>
        <v>0</v>
      </c>
      <c r="P14" s="176">
        <v>0</v>
      </c>
      <c r="Q14" s="176">
        <f t="shared" si="5"/>
        <v>0</v>
      </c>
      <c r="R14" s="176"/>
      <c r="S14" s="176"/>
      <c r="T14" s="177">
        <v>0.23</v>
      </c>
      <c r="U14" s="176">
        <f t="shared" si="6"/>
        <v>1.44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107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>
        <v>6</v>
      </c>
      <c r="B15" s="168" t="s">
        <v>117</v>
      </c>
      <c r="C15" s="201" t="s">
        <v>118</v>
      </c>
      <c r="D15" s="170" t="s">
        <v>119</v>
      </c>
      <c r="E15" s="172">
        <v>12</v>
      </c>
      <c r="F15" s="175"/>
      <c r="G15" s="176">
        <f t="shared" si="0"/>
        <v>0</v>
      </c>
      <c r="H15" s="175"/>
      <c r="I15" s="176">
        <f t="shared" si="1"/>
        <v>0</v>
      </c>
      <c r="J15" s="175"/>
      <c r="K15" s="176">
        <f t="shared" si="2"/>
        <v>0</v>
      </c>
      <c r="L15" s="176">
        <v>21</v>
      </c>
      <c r="M15" s="176">
        <f t="shared" si="3"/>
        <v>0</v>
      </c>
      <c r="N15" s="176">
        <v>6.4710000000000004E-2</v>
      </c>
      <c r="O15" s="176">
        <f t="shared" si="4"/>
        <v>0.78</v>
      </c>
      <c r="P15" s="176">
        <v>0</v>
      </c>
      <c r="Q15" s="176">
        <f t="shared" si="5"/>
        <v>0</v>
      </c>
      <c r="R15" s="176"/>
      <c r="S15" s="176"/>
      <c r="T15" s="177">
        <v>0.23</v>
      </c>
      <c r="U15" s="176">
        <f t="shared" si="6"/>
        <v>2.76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107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>
        <v>7</v>
      </c>
      <c r="B16" s="168" t="s">
        <v>120</v>
      </c>
      <c r="C16" s="201" t="s">
        <v>121</v>
      </c>
      <c r="D16" s="170" t="s">
        <v>122</v>
      </c>
      <c r="E16" s="172">
        <v>74.611999999999995</v>
      </c>
      <c r="F16" s="175"/>
      <c r="G16" s="176">
        <f t="shared" si="0"/>
        <v>0</v>
      </c>
      <c r="H16" s="175"/>
      <c r="I16" s="176">
        <f t="shared" si="1"/>
        <v>0</v>
      </c>
      <c r="J16" s="175"/>
      <c r="K16" s="176">
        <f t="shared" si="2"/>
        <v>0</v>
      </c>
      <c r="L16" s="176">
        <v>21</v>
      </c>
      <c r="M16" s="176">
        <f t="shared" si="3"/>
        <v>0</v>
      </c>
      <c r="N16" s="176">
        <v>5.2420000000000001E-2</v>
      </c>
      <c r="O16" s="176">
        <f t="shared" si="4"/>
        <v>3.91</v>
      </c>
      <c r="P16" s="176">
        <v>0</v>
      </c>
      <c r="Q16" s="176">
        <f t="shared" si="5"/>
        <v>0</v>
      </c>
      <c r="R16" s="176"/>
      <c r="S16" s="176"/>
      <c r="T16" s="177">
        <v>0.94</v>
      </c>
      <c r="U16" s="176">
        <f t="shared" si="6"/>
        <v>70.14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107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>
        <v>8</v>
      </c>
      <c r="B17" s="168" t="s">
        <v>123</v>
      </c>
      <c r="C17" s="201" t="s">
        <v>124</v>
      </c>
      <c r="D17" s="170" t="s">
        <v>122</v>
      </c>
      <c r="E17" s="172">
        <v>74.611999999999995</v>
      </c>
      <c r="F17" s="175"/>
      <c r="G17" s="176">
        <f t="shared" si="0"/>
        <v>0</v>
      </c>
      <c r="H17" s="175"/>
      <c r="I17" s="176">
        <f t="shared" si="1"/>
        <v>0</v>
      </c>
      <c r="J17" s="175"/>
      <c r="K17" s="176">
        <f t="shared" si="2"/>
        <v>0</v>
      </c>
      <c r="L17" s="176">
        <v>21</v>
      </c>
      <c r="M17" s="176">
        <f t="shared" si="3"/>
        <v>0</v>
      </c>
      <c r="N17" s="176">
        <v>0</v>
      </c>
      <c r="O17" s="176">
        <f t="shared" si="4"/>
        <v>0</v>
      </c>
      <c r="P17" s="176">
        <v>0</v>
      </c>
      <c r="Q17" s="176">
        <f t="shared" si="5"/>
        <v>0</v>
      </c>
      <c r="R17" s="176"/>
      <c r="S17" s="176"/>
      <c r="T17" s="177">
        <v>0.28999999999999998</v>
      </c>
      <c r="U17" s="176">
        <f t="shared" si="6"/>
        <v>21.64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107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>
        <v>9</v>
      </c>
      <c r="B18" s="168" t="s">
        <v>125</v>
      </c>
      <c r="C18" s="201" t="s">
        <v>126</v>
      </c>
      <c r="D18" s="170" t="s">
        <v>127</v>
      </c>
      <c r="E18" s="172">
        <v>0.187</v>
      </c>
      <c r="F18" s="175"/>
      <c r="G18" s="176">
        <f t="shared" si="0"/>
        <v>0</v>
      </c>
      <c r="H18" s="175"/>
      <c r="I18" s="176">
        <f t="shared" si="1"/>
        <v>0</v>
      </c>
      <c r="J18" s="175"/>
      <c r="K18" s="176">
        <f t="shared" si="2"/>
        <v>0</v>
      </c>
      <c r="L18" s="176">
        <v>21</v>
      </c>
      <c r="M18" s="176">
        <f t="shared" si="3"/>
        <v>0</v>
      </c>
      <c r="N18" s="176">
        <v>1.0166500000000001</v>
      </c>
      <c r="O18" s="176">
        <f t="shared" si="4"/>
        <v>0.19</v>
      </c>
      <c r="P18" s="176">
        <v>0</v>
      </c>
      <c r="Q18" s="176">
        <f t="shared" si="5"/>
        <v>0</v>
      </c>
      <c r="R18" s="176"/>
      <c r="S18" s="176"/>
      <c r="T18" s="177">
        <v>27.672999999999998</v>
      </c>
      <c r="U18" s="176">
        <f t="shared" si="6"/>
        <v>5.17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107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>
        <v>10</v>
      </c>
      <c r="B19" s="168" t="s">
        <v>128</v>
      </c>
      <c r="C19" s="201" t="s">
        <v>129</v>
      </c>
      <c r="D19" s="170" t="s">
        <v>106</v>
      </c>
      <c r="E19" s="172">
        <v>4.3701999999999996</v>
      </c>
      <c r="F19" s="175"/>
      <c r="G19" s="176">
        <f t="shared" si="0"/>
        <v>0</v>
      </c>
      <c r="H19" s="175"/>
      <c r="I19" s="176">
        <f t="shared" si="1"/>
        <v>0</v>
      </c>
      <c r="J19" s="175"/>
      <c r="K19" s="176">
        <f t="shared" si="2"/>
        <v>0</v>
      </c>
      <c r="L19" s="176">
        <v>21</v>
      </c>
      <c r="M19" s="176">
        <f t="shared" si="3"/>
        <v>0</v>
      </c>
      <c r="N19" s="176">
        <v>2.5251100000000002</v>
      </c>
      <c r="O19" s="176">
        <f t="shared" si="4"/>
        <v>11.04</v>
      </c>
      <c r="P19" s="176">
        <v>0</v>
      </c>
      <c r="Q19" s="176">
        <f t="shared" si="5"/>
        <v>0</v>
      </c>
      <c r="R19" s="176"/>
      <c r="S19" s="176"/>
      <c r="T19" s="177">
        <v>1.448</v>
      </c>
      <c r="U19" s="176">
        <f t="shared" si="6"/>
        <v>6.33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107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x14ac:dyDescent="0.2">
      <c r="A20" s="164" t="s">
        <v>102</v>
      </c>
      <c r="B20" s="169" t="s">
        <v>53</v>
      </c>
      <c r="C20" s="202" t="s">
        <v>54</v>
      </c>
      <c r="D20" s="171"/>
      <c r="E20" s="173"/>
      <c r="F20" s="178"/>
      <c r="G20" s="178">
        <f>SUMIF(AE21:AE22,"&lt;&gt;NOR",G21:G22)</f>
        <v>0</v>
      </c>
      <c r="H20" s="178"/>
      <c r="I20" s="178">
        <f>SUM(I21:I22)</f>
        <v>0</v>
      </c>
      <c r="J20" s="178"/>
      <c r="K20" s="178">
        <f>SUM(K21:K22)</f>
        <v>0</v>
      </c>
      <c r="L20" s="178"/>
      <c r="M20" s="178">
        <f>SUM(M21:M22)</f>
        <v>0</v>
      </c>
      <c r="N20" s="178"/>
      <c r="O20" s="178">
        <f>SUM(O21:O22)</f>
        <v>0.28000000000000003</v>
      </c>
      <c r="P20" s="178"/>
      <c r="Q20" s="178">
        <f>SUM(Q21:Q22)</f>
        <v>0</v>
      </c>
      <c r="R20" s="178"/>
      <c r="S20" s="178"/>
      <c r="T20" s="179"/>
      <c r="U20" s="178">
        <f>SUM(U21:U22)</f>
        <v>7.7200000000000006</v>
      </c>
      <c r="AE20" t="s">
        <v>103</v>
      </c>
    </row>
    <row r="21" spans="1:60" outlineLevel="1" x14ac:dyDescent="0.2">
      <c r="A21" s="163">
        <v>11</v>
      </c>
      <c r="B21" s="168" t="s">
        <v>130</v>
      </c>
      <c r="C21" s="201" t="s">
        <v>131</v>
      </c>
      <c r="D21" s="170" t="s">
        <v>112</v>
      </c>
      <c r="E21" s="172">
        <v>4.9279999999999999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21</v>
      </c>
      <c r="M21" s="176">
        <f>G21*(1+L21/100)</f>
        <v>0</v>
      </c>
      <c r="N21" s="176">
        <v>5.722E-2</v>
      </c>
      <c r="O21" s="176">
        <f>ROUND(E21*N21,2)</f>
        <v>0.28000000000000003</v>
      </c>
      <c r="P21" s="176">
        <v>0</v>
      </c>
      <c r="Q21" s="176">
        <f>ROUND(E21*P21,2)</f>
        <v>0</v>
      </c>
      <c r="R21" s="176"/>
      <c r="S21" s="176"/>
      <c r="T21" s="177">
        <v>1.3009999999999999</v>
      </c>
      <c r="U21" s="176">
        <f>ROUND(E21*T21,2)</f>
        <v>6.41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107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ht="22.5" outlineLevel="1" x14ac:dyDescent="0.2">
      <c r="A22" s="163">
        <v>12</v>
      </c>
      <c r="B22" s="168" t="s">
        <v>132</v>
      </c>
      <c r="C22" s="201" t="s">
        <v>133</v>
      </c>
      <c r="D22" s="170" t="s">
        <v>112</v>
      </c>
      <c r="E22" s="172">
        <v>4.9279999999999999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76">
        <v>6.3000000000000003E-4</v>
      </c>
      <c r="O22" s="176">
        <f>ROUND(E22*N22,2)</f>
        <v>0</v>
      </c>
      <c r="P22" s="176">
        <v>0</v>
      </c>
      <c r="Q22" s="176">
        <f>ROUND(E22*P22,2)</f>
        <v>0</v>
      </c>
      <c r="R22" s="176"/>
      <c r="S22" s="176"/>
      <c r="T22" s="177">
        <v>0.26500000000000001</v>
      </c>
      <c r="U22" s="176">
        <f>ROUND(E22*T22,2)</f>
        <v>1.31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107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x14ac:dyDescent="0.2">
      <c r="A23" s="164" t="s">
        <v>102</v>
      </c>
      <c r="B23" s="169" t="s">
        <v>55</v>
      </c>
      <c r="C23" s="202" t="s">
        <v>56</v>
      </c>
      <c r="D23" s="171"/>
      <c r="E23" s="173"/>
      <c r="F23" s="178"/>
      <c r="G23" s="178">
        <f>SUMIF(AE24:AE28,"&lt;&gt;NOR",G24:G28)</f>
        <v>0</v>
      </c>
      <c r="H23" s="178"/>
      <c r="I23" s="178">
        <f>SUM(I24:I28)</f>
        <v>0</v>
      </c>
      <c r="J23" s="178"/>
      <c r="K23" s="178">
        <f>SUM(K24:K28)</f>
        <v>0</v>
      </c>
      <c r="L23" s="178"/>
      <c r="M23" s="178">
        <f>SUM(M24:M28)</f>
        <v>0</v>
      </c>
      <c r="N23" s="178"/>
      <c r="O23" s="178">
        <f>SUM(O24:O28)</f>
        <v>4.26</v>
      </c>
      <c r="P23" s="178"/>
      <c r="Q23" s="178">
        <f>SUM(Q24:Q28)</f>
        <v>0</v>
      </c>
      <c r="R23" s="178"/>
      <c r="S23" s="178"/>
      <c r="T23" s="179"/>
      <c r="U23" s="178">
        <f>SUM(U24:U28)</f>
        <v>63.329999999999991</v>
      </c>
      <c r="AE23" t="s">
        <v>103</v>
      </c>
    </row>
    <row r="24" spans="1:60" ht="22.5" outlineLevel="1" x14ac:dyDescent="0.2">
      <c r="A24" s="163">
        <v>13</v>
      </c>
      <c r="B24" s="168" t="s">
        <v>134</v>
      </c>
      <c r="C24" s="201" t="s">
        <v>135</v>
      </c>
      <c r="D24" s="170" t="s">
        <v>112</v>
      </c>
      <c r="E24" s="172">
        <v>6</v>
      </c>
      <c r="F24" s="175"/>
      <c r="G24" s="176">
        <f>ROUND(E24*F24,2)</f>
        <v>0</v>
      </c>
      <c r="H24" s="175"/>
      <c r="I24" s="176">
        <f>ROUND(E24*H24,2)</f>
        <v>0</v>
      </c>
      <c r="J24" s="175"/>
      <c r="K24" s="176">
        <f>ROUND(E24*J24,2)</f>
        <v>0</v>
      </c>
      <c r="L24" s="176">
        <v>21</v>
      </c>
      <c r="M24" s="176">
        <f>G24*(1+L24/100)</f>
        <v>0</v>
      </c>
      <c r="N24" s="176">
        <v>5.9199999999999999E-3</v>
      </c>
      <c r="O24" s="176">
        <f>ROUND(E24*N24,2)</f>
        <v>0.04</v>
      </c>
      <c r="P24" s="176">
        <v>0</v>
      </c>
      <c r="Q24" s="176">
        <f>ROUND(E24*P24,2)</f>
        <v>0</v>
      </c>
      <c r="R24" s="176"/>
      <c r="S24" s="176"/>
      <c r="T24" s="177">
        <v>0.26</v>
      </c>
      <c r="U24" s="176">
        <f>ROUND(E24*T24,2)</f>
        <v>1.56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107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>
        <v>14</v>
      </c>
      <c r="B25" s="168" t="s">
        <v>136</v>
      </c>
      <c r="C25" s="201" t="s">
        <v>137</v>
      </c>
      <c r="D25" s="170" t="s">
        <v>112</v>
      </c>
      <c r="E25" s="172">
        <v>174</v>
      </c>
      <c r="F25" s="175"/>
      <c r="G25" s="176">
        <f>ROUND(E25*F25,2)</f>
        <v>0</v>
      </c>
      <c r="H25" s="175"/>
      <c r="I25" s="176">
        <f>ROUND(E25*H25,2)</f>
        <v>0</v>
      </c>
      <c r="J25" s="175"/>
      <c r="K25" s="176">
        <f>ROUND(E25*J25,2)</f>
        <v>0</v>
      </c>
      <c r="L25" s="176">
        <v>21</v>
      </c>
      <c r="M25" s="176">
        <f>G25*(1+L25/100)</f>
        <v>0</v>
      </c>
      <c r="N25" s="176">
        <v>2.426E-2</v>
      </c>
      <c r="O25" s="176">
        <f>ROUND(E25*N25,2)</f>
        <v>4.22</v>
      </c>
      <c r="P25" s="176">
        <v>0</v>
      </c>
      <c r="Q25" s="176">
        <f>ROUND(E25*P25,2)</f>
        <v>0</v>
      </c>
      <c r="R25" s="176"/>
      <c r="S25" s="176"/>
      <c r="T25" s="177">
        <v>0.155</v>
      </c>
      <c r="U25" s="176">
        <f>ROUND(E25*T25,2)</f>
        <v>26.97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107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163">
        <v>15</v>
      </c>
      <c r="B26" s="168" t="s">
        <v>138</v>
      </c>
      <c r="C26" s="201" t="s">
        <v>139</v>
      </c>
      <c r="D26" s="170" t="s">
        <v>112</v>
      </c>
      <c r="E26" s="172">
        <v>174</v>
      </c>
      <c r="F26" s="175"/>
      <c r="G26" s="176">
        <f>ROUND(E26*F26,2)</f>
        <v>0</v>
      </c>
      <c r="H26" s="175"/>
      <c r="I26" s="176">
        <f>ROUND(E26*H26,2)</f>
        <v>0</v>
      </c>
      <c r="J26" s="175"/>
      <c r="K26" s="176">
        <f>ROUND(E26*J26,2)</f>
        <v>0</v>
      </c>
      <c r="L26" s="176">
        <v>21</v>
      </c>
      <c r="M26" s="176">
        <f>G26*(1+L26/100)</f>
        <v>0</v>
      </c>
      <c r="N26" s="176">
        <v>0</v>
      </c>
      <c r="O26" s="176">
        <f>ROUND(E26*N26,2)</f>
        <v>0</v>
      </c>
      <c r="P26" s="176">
        <v>0</v>
      </c>
      <c r="Q26" s="176">
        <f>ROUND(E26*P26,2)</f>
        <v>0</v>
      </c>
      <c r="R26" s="176"/>
      <c r="S26" s="176"/>
      <c r="T26" s="177">
        <v>0.04</v>
      </c>
      <c r="U26" s="176">
        <f>ROUND(E26*T26,2)</f>
        <v>6.96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107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>
        <v>16</v>
      </c>
      <c r="B27" s="168" t="s">
        <v>140</v>
      </c>
      <c r="C27" s="201" t="s">
        <v>141</v>
      </c>
      <c r="D27" s="170" t="s">
        <v>112</v>
      </c>
      <c r="E27" s="172">
        <v>174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76">
        <v>0</v>
      </c>
      <c r="O27" s="176">
        <f>ROUND(E27*N27,2)</f>
        <v>0</v>
      </c>
      <c r="P27" s="176">
        <v>0</v>
      </c>
      <c r="Q27" s="176">
        <f>ROUND(E27*P27,2)</f>
        <v>0</v>
      </c>
      <c r="R27" s="176"/>
      <c r="S27" s="176"/>
      <c r="T27" s="177">
        <v>0.13600000000000001</v>
      </c>
      <c r="U27" s="176">
        <f>ROUND(E27*T27,2)</f>
        <v>23.66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107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>
        <v>17</v>
      </c>
      <c r="B28" s="168" t="s">
        <v>142</v>
      </c>
      <c r="C28" s="201" t="s">
        <v>143</v>
      </c>
      <c r="D28" s="170" t="s">
        <v>112</v>
      </c>
      <c r="E28" s="172">
        <v>174</v>
      </c>
      <c r="F28" s="175"/>
      <c r="G28" s="176">
        <f>ROUND(E28*F28,2)</f>
        <v>0</v>
      </c>
      <c r="H28" s="175"/>
      <c r="I28" s="176">
        <f>ROUND(E28*H28,2)</f>
        <v>0</v>
      </c>
      <c r="J28" s="175"/>
      <c r="K28" s="176">
        <f>ROUND(E28*J28,2)</f>
        <v>0</v>
      </c>
      <c r="L28" s="176">
        <v>21</v>
      </c>
      <c r="M28" s="176">
        <f>G28*(1+L28/100)</f>
        <v>0</v>
      </c>
      <c r="N28" s="176">
        <v>0</v>
      </c>
      <c r="O28" s="176">
        <f>ROUND(E28*N28,2)</f>
        <v>0</v>
      </c>
      <c r="P28" s="176">
        <v>0</v>
      </c>
      <c r="Q28" s="176">
        <f>ROUND(E28*P28,2)</f>
        <v>0</v>
      </c>
      <c r="R28" s="176"/>
      <c r="S28" s="176"/>
      <c r="T28" s="177">
        <v>2.4E-2</v>
      </c>
      <c r="U28" s="176">
        <f>ROUND(E28*T28,2)</f>
        <v>4.18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107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x14ac:dyDescent="0.2">
      <c r="A29" s="164" t="s">
        <v>102</v>
      </c>
      <c r="B29" s="169" t="s">
        <v>57</v>
      </c>
      <c r="C29" s="202" t="s">
        <v>58</v>
      </c>
      <c r="D29" s="171"/>
      <c r="E29" s="173"/>
      <c r="F29" s="178"/>
      <c r="G29" s="178">
        <f>SUMIF(AE30:AE36,"&lt;&gt;NOR",G30:G36)</f>
        <v>0</v>
      </c>
      <c r="H29" s="178"/>
      <c r="I29" s="178">
        <f>SUM(I30:I36)</f>
        <v>0</v>
      </c>
      <c r="J29" s="178"/>
      <c r="K29" s="178">
        <f>SUM(K30:K36)</f>
        <v>0</v>
      </c>
      <c r="L29" s="178"/>
      <c r="M29" s="178">
        <f>SUM(M30:M36)</f>
        <v>0</v>
      </c>
      <c r="N29" s="178"/>
      <c r="O29" s="178">
        <f>SUM(O30:O36)</f>
        <v>0.88</v>
      </c>
      <c r="P29" s="178"/>
      <c r="Q29" s="178">
        <f>SUM(Q30:Q36)</f>
        <v>0</v>
      </c>
      <c r="R29" s="178"/>
      <c r="S29" s="178"/>
      <c r="T29" s="179"/>
      <c r="U29" s="178">
        <f>SUM(U30:U36)</f>
        <v>55.18</v>
      </c>
      <c r="AE29" t="s">
        <v>103</v>
      </c>
    </row>
    <row r="30" spans="1:60" outlineLevel="1" x14ac:dyDescent="0.2">
      <c r="A30" s="163">
        <v>18</v>
      </c>
      <c r="B30" s="168" t="s">
        <v>144</v>
      </c>
      <c r="C30" s="201" t="s">
        <v>145</v>
      </c>
      <c r="D30" s="170" t="s">
        <v>122</v>
      </c>
      <c r="E30" s="172">
        <v>21</v>
      </c>
      <c r="F30" s="175"/>
      <c r="G30" s="176">
        <f t="shared" ref="G30:G36" si="7">ROUND(E30*F30,2)</f>
        <v>0</v>
      </c>
      <c r="H30" s="175"/>
      <c r="I30" s="176">
        <f t="shared" ref="I30:I36" si="8">ROUND(E30*H30,2)</f>
        <v>0</v>
      </c>
      <c r="J30" s="175"/>
      <c r="K30" s="176">
        <f t="shared" ref="K30:K36" si="9">ROUND(E30*J30,2)</f>
        <v>0</v>
      </c>
      <c r="L30" s="176">
        <v>21</v>
      </c>
      <c r="M30" s="176">
        <f t="shared" ref="M30:M36" si="10">G30*(1+L30/100)</f>
        <v>0</v>
      </c>
      <c r="N30" s="176">
        <v>4.2099999999999999E-2</v>
      </c>
      <c r="O30" s="176">
        <f t="shared" ref="O30:O36" si="11">ROUND(E30*N30,2)</f>
        <v>0.88</v>
      </c>
      <c r="P30" s="176">
        <v>0</v>
      </c>
      <c r="Q30" s="176">
        <f t="shared" ref="Q30:Q36" si="12">ROUND(E30*P30,2)</f>
        <v>0</v>
      </c>
      <c r="R30" s="176"/>
      <c r="S30" s="176"/>
      <c r="T30" s="177">
        <v>2.6277400000000002</v>
      </c>
      <c r="U30" s="176">
        <f t="shared" ref="U30:U36" si="13">ROUND(E30*T30,2)</f>
        <v>55.18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107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>
        <v>19</v>
      </c>
      <c r="B31" s="168" t="s">
        <v>146</v>
      </c>
      <c r="C31" s="201" t="s">
        <v>147</v>
      </c>
      <c r="D31" s="170" t="s">
        <v>122</v>
      </c>
      <c r="E31" s="172">
        <v>21</v>
      </c>
      <c r="F31" s="175"/>
      <c r="G31" s="176">
        <f t="shared" si="7"/>
        <v>0</v>
      </c>
      <c r="H31" s="175"/>
      <c r="I31" s="176">
        <f t="shared" si="8"/>
        <v>0</v>
      </c>
      <c r="J31" s="175"/>
      <c r="K31" s="176">
        <f t="shared" si="9"/>
        <v>0</v>
      </c>
      <c r="L31" s="176">
        <v>21</v>
      </c>
      <c r="M31" s="176">
        <f t="shared" si="10"/>
        <v>0</v>
      </c>
      <c r="N31" s="176">
        <v>0</v>
      </c>
      <c r="O31" s="176">
        <f t="shared" si="11"/>
        <v>0</v>
      </c>
      <c r="P31" s="176">
        <v>0</v>
      </c>
      <c r="Q31" s="176">
        <f t="shared" si="12"/>
        <v>0</v>
      </c>
      <c r="R31" s="176"/>
      <c r="S31" s="176"/>
      <c r="T31" s="177">
        <v>0</v>
      </c>
      <c r="U31" s="176">
        <f t="shared" si="13"/>
        <v>0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107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>
        <v>20</v>
      </c>
      <c r="B32" s="168" t="s">
        <v>148</v>
      </c>
      <c r="C32" s="201" t="s">
        <v>149</v>
      </c>
      <c r="D32" s="170" t="s">
        <v>150</v>
      </c>
      <c r="E32" s="172">
        <v>2</v>
      </c>
      <c r="F32" s="175"/>
      <c r="G32" s="176">
        <f t="shared" si="7"/>
        <v>0</v>
      </c>
      <c r="H32" s="175"/>
      <c r="I32" s="176">
        <f t="shared" si="8"/>
        <v>0</v>
      </c>
      <c r="J32" s="175"/>
      <c r="K32" s="176">
        <f t="shared" si="9"/>
        <v>0</v>
      </c>
      <c r="L32" s="176">
        <v>21</v>
      </c>
      <c r="M32" s="176">
        <f t="shared" si="10"/>
        <v>0</v>
      </c>
      <c r="N32" s="176">
        <v>0</v>
      </c>
      <c r="O32" s="176">
        <f t="shared" si="11"/>
        <v>0</v>
      </c>
      <c r="P32" s="176">
        <v>0</v>
      </c>
      <c r="Q32" s="176">
        <f t="shared" si="12"/>
        <v>0</v>
      </c>
      <c r="R32" s="176"/>
      <c r="S32" s="176"/>
      <c r="T32" s="177">
        <v>0</v>
      </c>
      <c r="U32" s="176">
        <f t="shared" si="13"/>
        <v>0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107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>
        <v>21</v>
      </c>
      <c r="B33" s="168" t="s">
        <v>49</v>
      </c>
      <c r="C33" s="201" t="s">
        <v>151</v>
      </c>
      <c r="D33" s="170" t="s">
        <v>150</v>
      </c>
      <c r="E33" s="172">
        <v>2</v>
      </c>
      <c r="F33" s="175"/>
      <c r="G33" s="176">
        <f t="shared" si="7"/>
        <v>0</v>
      </c>
      <c r="H33" s="175"/>
      <c r="I33" s="176">
        <f t="shared" si="8"/>
        <v>0</v>
      </c>
      <c r="J33" s="175"/>
      <c r="K33" s="176">
        <f t="shared" si="9"/>
        <v>0</v>
      </c>
      <c r="L33" s="176">
        <v>21</v>
      </c>
      <c r="M33" s="176">
        <f t="shared" si="10"/>
        <v>0</v>
      </c>
      <c r="N33" s="176">
        <v>0</v>
      </c>
      <c r="O33" s="176">
        <f t="shared" si="11"/>
        <v>0</v>
      </c>
      <c r="P33" s="176">
        <v>0</v>
      </c>
      <c r="Q33" s="176">
        <f t="shared" si="12"/>
        <v>0</v>
      </c>
      <c r="R33" s="176"/>
      <c r="S33" s="176"/>
      <c r="T33" s="177">
        <v>0</v>
      </c>
      <c r="U33" s="176">
        <f t="shared" si="13"/>
        <v>0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107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ht="22.5" outlineLevel="1" x14ac:dyDescent="0.2">
      <c r="A34" s="163">
        <v>22</v>
      </c>
      <c r="B34" s="168" t="s">
        <v>51</v>
      </c>
      <c r="C34" s="201" t="s">
        <v>152</v>
      </c>
      <c r="D34" s="170" t="s">
        <v>150</v>
      </c>
      <c r="E34" s="172">
        <v>2</v>
      </c>
      <c r="F34" s="175"/>
      <c r="G34" s="176">
        <f t="shared" si="7"/>
        <v>0</v>
      </c>
      <c r="H34" s="175"/>
      <c r="I34" s="176">
        <f t="shared" si="8"/>
        <v>0</v>
      </c>
      <c r="J34" s="175"/>
      <c r="K34" s="176">
        <f t="shared" si="9"/>
        <v>0</v>
      </c>
      <c r="L34" s="176">
        <v>21</v>
      </c>
      <c r="M34" s="176">
        <f t="shared" si="10"/>
        <v>0</v>
      </c>
      <c r="N34" s="176">
        <v>0</v>
      </c>
      <c r="O34" s="176">
        <f t="shared" si="11"/>
        <v>0</v>
      </c>
      <c r="P34" s="176">
        <v>0</v>
      </c>
      <c r="Q34" s="176">
        <f t="shared" si="12"/>
        <v>0</v>
      </c>
      <c r="R34" s="176"/>
      <c r="S34" s="176"/>
      <c r="T34" s="177">
        <v>0</v>
      </c>
      <c r="U34" s="176">
        <f t="shared" si="13"/>
        <v>0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107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ht="22.5" outlineLevel="1" x14ac:dyDescent="0.2">
      <c r="A35" s="163">
        <v>23</v>
      </c>
      <c r="B35" s="168" t="s">
        <v>153</v>
      </c>
      <c r="C35" s="201" t="s">
        <v>154</v>
      </c>
      <c r="D35" s="170" t="s">
        <v>150</v>
      </c>
      <c r="E35" s="172">
        <v>2</v>
      </c>
      <c r="F35" s="175"/>
      <c r="G35" s="176">
        <f t="shared" si="7"/>
        <v>0</v>
      </c>
      <c r="H35" s="175"/>
      <c r="I35" s="176">
        <f t="shared" si="8"/>
        <v>0</v>
      </c>
      <c r="J35" s="175"/>
      <c r="K35" s="176">
        <f t="shared" si="9"/>
        <v>0</v>
      </c>
      <c r="L35" s="176">
        <v>21</v>
      </c>
      <c r="M35" s="176">
        <f t="shared" si="10"/>
        <v>0</v>
      </c>
      <c r="N35" s="176">
        <v>0</v>
      </c>
      <c r="O35" s="176">
        <f t="shared" si="11"/>
        <v>0</v>
      </c>
      <c r="P35" s="176">
        <v>0</v>
      </c>
      <c r="Q35" s="176">
        <f t="shared" si="12"/>
        <v>0</v>
      </c>
      <c r="R35" s="176"/>
      <c r="S35" s="176"/>
      <c r="T35" s="177">
        <v>0</v>
      </c>
      <c r="U35" s="176">
        <f t="shared" si="13"/>
        <v>0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107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>
        <v>24</v>
      </c>
      <c r="B36" s="168" t="s">
        <v>155</v>
      </c>
      <c r="C36" s="201" t="s">
        <v>250</v>
      </c>
      <c r="D36" s="170" t="s">
        <v>150</v>
      </c>
      <c r="E36" s="172">
        <v>2</v>
      </c>
      <c r="F36" s="175"/>
      <c r="G36" s="176">
        <f t="shared" si="7"/>
        <v>0</v>
      </c>
      <c r="H36" s="175"/>
      <c r="I36" s="176">
        <f t="shared" si="8"/>
        <v>0</v>
      </c>
      <c r="J36" s="175"/>
      <c r="K36" s="176">
        <f t="shared" si="9"/>
        <v>0</v>
      </c>
      <c r="L36" s="176">
        <v>21</v>
      </c>
      <c r="M36" s="176">
        <f t="shared" si="10"/>
        <v>0</v>
      </c>
      <c r="N36" s="176">
        <v>0</v>
      </c>
      <c r="O36" s="176">
        <f t="shared" si="11"/>
        <v>0</v>
      </c>
      <c r="P36" s="176">
        <v>0</v>
      </c>
      <c r="Q36" s="176">
        <f t="shared" si="12"/>
        <v>0</v>
      </c>
      <c r="R36" s="176"/>
      <c r="S36" s="176"/>
      <c r="T36" s="177">
        <v>0</v>
      </c>
      <c r="U36" s="176">
        <f t="shared" si="13"/>
        <v>0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107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x14ac:dyDescent="0.2">
      <c r="A37" s="164" t="s">
        <v>102</v>
      </c>
      <c r="B37" s="169" t="s">
        <v>59</v>
      </c>
      <c r="C37" s="202" t="s">
        <v>60</v>
      </c>
      <c r="D37" s="171"/>
      <c r="E37" s="173"/>
      <c r="F37" s="178"/>
      <c r="G37" s="178">
        <f>SUMIF(AE38:AE39,"&lt;&gt;NOR",G38:G39)</f>
        <v>0</v>
      </c>
      <c r="H37" s="178"/>
      <c r="I37" s="178">
        <f>SUM(I38:I39)</f>
        <v>0</v>
      </c>
      <c r="J37" s="178"/>
      <c r="K37" s="178">
        <f>SUM(K38:K39)</f>
        <v>0</v>
      </c>
      <c r="L37" s="178"/>
      <c r="M37" s="178">
        <f>SUM(M38:M39)</f>
        <v>0</v>
      </c>
      <c r="N37" s="178"/>
      <c r="O37" s="178">
        <f>SUM(O38:O39)</f>
        <v>0.04</v>
      </c>
      <c r="P37" s="178"/>
      <c r="Q37" s="178">
        <f>SUM(Q38:Q39)</f>
        <v>2.54</v>
      </c>
      <c r="R37" s="178"/>
      <c r="S37" s="178"/>
      <c r="T37" s="179"/>
      <c r="U37" s="178">
        <f>SUM(U38:U39)</f>
        <v>27.2</v>
      </c>
      <c r="AE37" t="s">
        <v>103</v>
      </c>
    </row>
    <row r="38" spans="1:60" outlineLevel="1" x14ac:dyDescent="0.2">
      <c r="A38" s="163">
        <v>25</v>
      </c>
      <c r="B38" s="168" t="s">
        <v>156</v>
      </c>
      <c r="C38" s="201" t="s">
        <v>157</v>
      </c>
      <c r="D38" s="170" t="s">
        <v>119</v>
      </c>
      <c r="E38" s="172">
        <v>24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21</v>
      </c>
      <c r="M38" s="176">
        <f>G38*(1+L38/100)</f>
        <v>0</v>
      </c>
      <c r="N38" s="176">
        <v>1.6199999999999999E-3</v>
      </c>
      <c r="O38" s="176">
        <f>ROUND(E38*N38,2)</f>
        <v>0.04</v>
      </c>
      <c r="P38" s="176">
        <v>4.8000000000000001E-2</v>
      </c>
      <c r="Q38" s="176">
        <f>ROUND(E38*P38,2)</f>
        <v>1.1499999999999999</v>
      </c>
      <c r="R38" s="176"/>
      <c r="S38" s="176"/>
      <c r="T38" s="177">
        <v>1.083</v>
      </c>
      <c r="U38" s="176">
        <f>ROUND(E38*T38,2)</f>
        <v>25.99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107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>
        <v>26</v>
      </c>
      <c r="B39" s="168" t="s">
        <v>158</v>
      </c>
      <c r="C39" s="201" t="s">
        <v>159</v>
      </c>
      <c r="D39" s="170" t="s">
        <v>106</v>
      </c>
      <c r="E39" s="172">
        <v>0.71099999999999997</v>
      </c>
      <c r="F39" s="175"/>
      <c r="G39" s="176">
        <f>ROUND(E39*F39,2)</f>
        <v>0</v>
      </c>
      <c r="H39" s="175"/>
      <c r="I39" s="176">
        <f>ROUND(E39*H39,2)</f>
        <v>0</v>
      </c>
      <c r="J39" s="175"/>
      <c r="K39" s="176">
        <f>ROUND(E39*J39,2)</f>
        <v>0</v>
      </c>
      <c r="L39" s="176">
        <v>21</v>
      </c>
      <c r="M39" s="176">
        <f>G39*(1+L39/100)</f>
        <v>0</v>
      </c>
      <c r="N39" s="176">
        <v>1.2800000000000001E-3</v>
      </c>
      <c r="O39" s="176">
        <f>ROUND(E39*N39,2)</f>
        <v>0</v>
      </c>
      <c r="P39" s="176">
        <v>1.95</v>
      </c>
      <c r="Q39" s="176">
        <f>ROUND(E39*P39,2)</f>
        <v>1.39</v>
      </c>
      <c r="R39" s="176"/>
      <c r="S39" s="176"/>
      <c r="T39" s="177">
        <v>1.7010000000000001</v>
      </c>
      <c r="U39" s="176">
        <f>ROUND(E39*T39,2)</f>
        <v>1.21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107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x14ac:dyDescent="0.2">
      <c r="A40" s="164" t="s">
        <v>102</v>
      </c>
      <c r="B40" s="169" t="s">
        <v>61</v>
      </c>
      <c r="C40" s="202" t="s">
        <v>62</v>
      </c>
      <c r="D40" s="171"/>
      <c r="E40" s="173"/>
      <c r="F40" s="178"/>
      <c r="G40" s="178">
        <f>SUMIF(AE41:AE46,"&lt;&gt;NOR",G41:G46)</f>
        <v>0</v>
      </c>
      <c r="H40" s="178"/>
      <c r="I40" s="178">
        <f>SUM(I41:I46)</f>
        <v>0</v>
      </c>
      <c r="J40" s="178"/>
      <c r="K40" s="178">
        <f>SUM(K41:K46)</f>
        <v>0</v>
      </c>
      <c r="L40" s="178"/>
      <c r="M40" s="178">
        <f>SUM(M41:M46)</f>
        <v>0</v>
      </c>
      <c r="N40" s="178"/>
      <c r="O40" s="178">
        <f>SUM(O41:O46)</f>
        <v>0</v>
      </c>
      <c r="P40" s="178"/>
      <c r="Q40" s="178">
        <f>SUM(Q41:Q46)</f>
        <v>2.48</v>
      </c>
      <c r="R40" s="178"/>
      <c r="S40" s="178"/>
      <c r="T40" s="179"/>
      <c r="U40" s="178">
        <f>SUM(U41:U46)</f>
        <v>42.72</v>
      </c>
      <c r="AE40" t="s">
        <v>103</v>
      </c>
    </row>
    <row r="41" spans="1:60" outlineLevel="1" x14ac:dyDescent="0.2">
      <c r="A41" s="163">
        <v>27</v>
      </c>
      <c r="B41" s="168" t="s">
        <v>160</v>
      </c>
      <c r="C41" s="201" t="s">
        <v>161</v>
      </c>
      <c r="D41" s="170" t="s">
        <v>112</v>
      </c>
      <c r="E41" s="172">
        <v>49.68</v>
      </c>
      <c r="F41" s="175"/>
      <c r="G41" s="176">
        <f t="shared" ref="G41:G46" si="14">ROUND(E41*F41,2)</f>
        <v>0</v>
      </c>
      <c r="H41" s="175"/>
      <c r="I41" s="176">
        <f t="shared" ref="I41:I46" si="15">ROUND(E41*H41,2)</f>
        <v>0</v>
      </c>
      <c r="J41" s="175"/>
      <c r="K41" s="176">
        <f t="shared" ref="K41:K46" si="16">ROUND(E41*J41,2)</f>
        <v>0</v>
      </c>
      <c r="L41" s="176">
        <v>21</v>
      </c>
      <c r="M41" s="176">
        <f t="shared" ref="M41:M46" si="17">G41*(1+L41/100)</f>
        <v>0</v>
      </c>
      <c r="N41" s="176">
        <v>0</v>
      </c>
      <c r="O41" s="176">
        <f t="shared" ref="O41:O46" si="18">ROUND(E41*N41,2)</f>
        <v>0</v>
      </c>
      <c r="P41" s="176">
        <v>0.05</v>
      </c>
      <c r="Q41" s="176">
        <f t="shared" ref="Q41:Q46" si="19">ROUND(E41*P41,2)</f>
        <v>2.48</v>
      </c>
      <c r="R41" s="176"/>
      <c r="S41" s="176"/>
      <c r="T41" s="177">
        <v>0.46200000000000002</v>
      </c>
      <c r="U41" s="176">
        <f t="shared" ref="U41:U46" si="20">ROUND(E41*T41,2)</f>
        <v>22.95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107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>
        <v>28</v>
      </c>
      <c r="B42" s="168" t="s">
        <v>162</v>
      </c>
      <c r="C42" s="201" t="s">
        <v>163</v>
      </c>
      <c r="D42" s="170" t="s">
        <v>127</v>
      </c>
      <c r="E42" s="172">
        <v>7.32</v>
      </c>
      <c r="F42" s="175"/>
      <c r="G42" s="176">
        <f t="shared" si="14"/>
        <v>0</v>
      </c>
      <c r="H42" s="175"/>
      <c r="I42" s="176">
        <f t="shared" si="15"/>
        <v>0</v>
      </c>
      <c r="J42" s="175"/>
      <c r="K42" s="176">
        <f t="shared" si="16"/>
        <v>0</v>
      </c>
      <c r="L42" s="176">
        <v>21</v>
      </c>
      <c r="M42" s="176">
        <f t="shared" si="17"/>
        <v>0</v>
      </c>
      <c r="N42" s="176">
        <v>0</v>
      </c>
      <c r="O42" s="176">
        <f t="shared" si="18"/>
        <v>0</v>
      </c>
      <c r="P42" s="176">
        <v>0</v>
      </c>
      <c r="Q42" s="176">
        <f t="shared" si="19"/>
        <v>0</v>
      </c>
      <c r="R42" s="176"/>
      <c r="S42" s="176"/>
      <c r="T42" s="177">
        <v>0.55000000000000004</v>
      </c>
      <c r="U42" s="176">
        <f t="shared" si="20"/>
        <v>4.03</v>
      </c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107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>
        <v>29</v>
      </c>
      <c r="B43" s="168" t="s">
        <v>164</v>
      </c>
      <c r="C43" s="201" t="s">
        <v>165</v>
      </c>
      <c r="D43" s="170" t="s">
        <v>119</v>
      </c>
      <c r="E43" s="172">
        <v>1</v>
      </c>
      <c r="F43" s="175"/>
      <c r="G43" s="176">
        <f t="shared" si="14"/>
        <v>0</v>
      </c>
      <c r="H43" s="175"/>
      <c r="I43" s="176">
        <f t="shared" si="15"/>
        <v>0</v>
      </c>
      <c r="J43" s="175"/>
      <c r="K43" s="176">
        <f t="shared" si="16"/>
        <v>0</v>
      </c>
      <c r="L43" s="176">
        <v>21</v>
      </c>
      <c r="M43" s="176">
        <f t="shared" si="17"/>
        <v>0</v>
      </c>
      <c r="N43" s="176">
        <v>0</v>
      </c>
      <c r="O43" s="176">
        <f t="shared" si="18"/>
        <v>0</v>
      </c>
      <c r="P43" s="176">
        <v>0</v>
      </c>
      <c r="Q43" s="176">
        <f t="shared" si="19"/>
        <v>0</v>
      </c>
      <c r="R43" s="176"/>
      <c r="S43" s="176"/>
      <c r="T43" s="177">
        <v>8.84</v>
      </c>
      <c r="U43" s="176">
        <f t="shared" si="20"/>
        <v>8.84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107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>
        <v>30</v>
      </c>
      <c r="B44" s="168" t="s">
        <v>166</v>
      </c>
      <c r="C44" s="201" t="s">
        <v>167</v>
      </c>
      <c r="D44" s="170" t="s">
        <v>127</v>
      </c>
      <c r="E44" s="172">
        <v>7.32</v>
      </c>
      <c r="F44" s="175"/>
      <c r="G44" s="176">
        <f t="shared" si="14"/>
        <v>0</v>
      </c>
      <c r="H44" s="175"/>
      <c r="I44" s="176">
        <f t="shared" si="15"/>
        <v>0</v>
      </c>
      <c r="J44" s="175"/>
      <c r="K44" s="176">
        <f t="shared" si="16"/>
        <v>0</v>
      </c>
      <c r="L44" s="176">
        <v>21</v>
      </c>
      <c r="M44" s="176">
        <f t="shared" si="17"/>
        <v>0</v>
      </c>
      <c r="N44" s="176">
        <v>0</v>
      </c>
      <c r="O44" s="176">
        <f t="shared" si="18"/>
        <v>0</v>
      </c>
      <c r="P44" s="176">
        <v>0</v>
      </c>
      <c r="Q44" s="176">
        <f t="shared" si="19"/>
        <v>0</v>
      </c>
      <c r="R44" s="176"/>
      <c r="S44" s="176"/>
      <c r="T44" s="177">
        <v>0.94199999999999995</v>
      </c>
      <c r="U44" s="176">
        <f t="shared" si="20"/>
        <v>6.9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107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>
        <v>31</v>
      </c>
      <c r="B45" s="168" t="s">
        <v>168</v>
      </c>
      <c r="C45" s="201" t="s">
        <v>169</v>
      </c>
      <c r="D45" s="170" t="s">
        <v>127</v>
      </c>
      <c r="E45" s="172">
        <v>7.32</v>
      </c>
      <c r="F45" s="175"/>
      <c r="G45" s="176">
        <f t="shared" si="14"/>
        <v>0</v>
      </c>
      <c r="H45" s="175"/>
      <c r="I45" s="176">
        <f t="shared" si="15"/>
        <v>0</v>
      </c>
      <c r="J45" s="175"/>
      <c r="K45" s="176">
        <f t="shared" si="16"/>
        <v>0</v>
      </c>
      <c r="L45" s="176">
        <v>21</v>
      </c>
      <c r="M45" s="176">
        <f t="shared" si="17"/>
        <v>0</v>
      </c>
      <c r="N45" s="176">
        <v>0</v>
      </c>
      <c r="O45" s="176">
        <f t="shared" si="18"/>
        <v>0</v>
      </c>
      <c r="P45" s="176">
        <v>0</v>
      </c>
      <c r="Q45" s="176">
        <f t="shared" si="19"/>
        <v>0</v>
      </c>
      <c r="R45" s="176"/>
      <c r="S45" s="176"/>
      <c r="T45" s="177">
        <v>0</v>
      </c>
      <c r="U45" s="176">
        <f t="shared" si="20"/>
        <v>0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107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>
        <v>32</v>
      </c>
      <c r="B46" s="168" t="s">
        <v>170</v>
      </c>
      <c r="C46" s="201" t="s">
        <v>171</v>
      </c>
      <c r="D46" s="170" t="s">
        <v>127</v>
      </c>
      <c r="E46" s="172">
        <v>0.31</v>
      </c>
      <c r="F46" s="175"/>
      <c r="G46" s="176">
        <f t="shared" si="14"/>
        <v>0</v>
      </c>
      <c r="H46" s="175"/>
      <c r="I46" s="176">
        <f t="shared" si="15"/>
        <v>0</v>
      </c>
      <c r="J46" s="175"/>
      <c r="K46" s="176">
        <f t="shared" si="16"/>
        <v>0</v>
      </c>
      <c r="L46" s="176">
        <v>21</v>
      </c>
      <c r="M46" s="176">
        <f t="shared" si="17"/>
        <v>0</v>
      </c>
      <c r="N46" s="176">
        <v>0</v>
      </c>
      <c r="O46" s="176">
        <f t="shared" si="18"/>
        <v>0</v>
      </c>
      <c r="P46" s="176">
        <v>0</v>
      </c>
      <c r="Q46" s="176">
        <f t="shared" si="19"/>
        <v>0</v>
      </c>
      <c r="R46" s="176"/>
      <c r="S46" s="176"/>
      <c r="T46" s="177">
        <v>0</v>
      </c>
      <c r="U46" s="176">
        <f t="shared" si="20"/>
        <v>0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107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x14ac:dyDescent="0.2">
      <c r="A47" s="164" t="s">
        <v>102</v>
      </c>
      <c r="B47" s="169" t="s">
        <v>63</v>
      </c>
      <c r="C47" s="202" t="s">
        <v>64</v>
      </c>
      <c r="D47" s="171"/>
      <c r="E47" s="173"/>
      <c r="F47" s="178"/>
      <c r="G47" s="178">
        <f>SUMIF(AE48:AE48,"&lt;&gt;NOR",G48:G48)</f>
        <v>0</v>
      </c>
      <c r="H47" s="178"/>
      <c r="I47" s="178">
        <f>SUM(I48:I48)</f>
        <v>0</v>
      </c>
      <c r="J47" s="178"/>
      <c r="K47" s="178">
        <f>SUM(K48:K48)</f>
        <v>0</v>
      </c>
      <c r="L47" s="178"/>
      <c r="M47" s="178">
        <f>SUM(M48:M48)</f>
        <v>0</v>
      </c>
      <c r="N47" s="178"/>
      <c r="O47" s="178">
        <f>SUM(O48:O48)</f>
        <v>0</v>
      </c>
      <c r="P47" s="178"/>
      <c r="Q47" s="178">
        <f>SUM(Q48:Q48)</f>
        <v>0</v>
      </c>
      <c r="R47" s="178"/>
      <c r="S47" s="178"/>
      <c r="T47" s="179"/>
      <c r="U47" s="178">
        <f>SUM(U48:U48)</f>
        <v>112.82</v>
      </c>
      <c r="AE47" t="s">
        <v>103</v>
      </c>
    </row>
    <row r="48" spans="1:60" outlineLevel="1" x14ac:dyDescent="0.2">
      <c r="A48" s="163">
        <v>33</v>
      </c>
      <c r="B48" s="168" t="s">
        <v>172</v>
      </c>
      <c r="C48" s="201" t="s">
        <v>173</v>
      </c>
      <c r="D48" s="170" t="s">
        <v>127</v>
      </c>
      <c r="E48" s="172">
        <v>59.63</v>
      </c>
      <c r="F48" s="175"/>
      <c r="G48" s="176">
        <f>ROUND(E48*F48,2)</f>
        <v>0</v>
      </c>
      <c r="H48" s="175"/>
      <c r="I48" s="176">
        <f>ROUND(E48*H48,2)</f>
        <v>0</v>
      </c>
      <c r="J48" s="175"/>
      <c r="K48" s="176">
        <f>ROUND(E48*J48,2)</f>
        <v>0</v>
      </c>
      <c r="L48" s="176">
        <v>21</v>
      </c>
      <c r="M48" s="176">
        <f>G48*(1+L48/100)</f>
        <v>0</v>
      </c>
      <c r="N48" s="176">
        <v>0</v>
      </c>
      <c r="O48" s="176">
        <f>ROUND(E48*N48,2)</f>
        <v>0</v>
      </c>
      <c r="P48" s="176">
        <v>0</v>
      </c>
      <c r="Q48" s="176">
        <f>ROUND(E48*P48,2)</f>
        <v>0</v>
      </c>
      <c r="R48" s="176"/>
      <c r="S48" s="176"/>
      <c r="T48" s="177">
        <v>1.8919999999999999</v>
      </c>
      <c r="U48" s="176">
        <f>ROUND(E48*T48,2)</f>
        <v>112.82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107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x14ac:dyDescent="0.2">
      <c r="A49" s="164" t="s">
        <v>102</v>
      </c>
      <c r="B49" s="169" t="s">
        <v>65</v>
      </c>
      <c r="C49" s="202" t="s">
        <v>66</v>
      </c>
      <c r="D49" s="171"/>
      <c r="E49" s="173"/>
      <c r="F49" s="178"/>
      <c r="G49" s="178">
        <f>SUMIF(AE50:AE50,"&lt;&gt;NOR",G50:G50)</f>
        <v>0</v>
      </c>
      <c r="H49" s="178"/>
      <c r="I49" s="178">
        <f>SUM(I50:I50)</f>
        <v>0</v>
      </c>
      <c r="J49" s="178"/>
      <c r="K49" s="178">
        <f>SUM(K50:K50)</f>
        <v>0</v>
      </c>
      <c r="L49" s="178"/>
      <c r="M49" s="178">
        <f>SUM(M50:M50)</f>
        <v>0</v>
      </c>
      <c r="N49" s="178"/>
      <c r="O49" s="178">
        <f>SUM(O50:O50)</f>
        <v>0</v>
      </c>
      <c r="P49" s="178"/>
      <c r="Q49" s="178">
        <f>SUM(Q50:Q50)</f>
        <v>0.31</v>
      </c>
      <c r="R49" s="178"/>
      <c r="S49" s="178"/>
      <c r="T49" s="179"/>
      <c r="U49" s="178">
        <f>SUM(U50:U50)</f>
        <v>2.6</v>
      </c>
      <c r="AE49" t="s">
        <v>103</v>
      </c>
    </row>
    <row r="50" spans="1:60" outlineLevel="1" x14ac:dyDescent="0.2">
      <c r="A50" s="163">
        <v>34</v>
      </c>
      <c r="B50" s="168" t="s">
        <v>174</v>
      </c>
      <c r="C50" s="201" t="s">
        <v>175</v>
      </c>
      <c r="D50" s="170" t="s">
        <v>112</v>
      </c>
      <c r="E50" s="172">
        <v>52</v>
      </c>
      <c r="F50" s="175"/>
      <c r="G50" s="176">
        <f>ROUND(E50*F50,2)</f>
        <v>0</v>
      </c>
      <c r="H50" s="175"/>
      <c r="I50" s="176">
        <f>ROUND(E50*H50,2)</f>
        <v>0</v>
      </c>
      <c r="J50" s="175"/>
      <c r="K50" s="176">
        <f>ROUND(E50*J50,2)</f>
        <v>0</v>
      </c>
      <c r="L50" s="176">
        <v>21</v>
      </c>
      <c r="M50" s="176">
        <f>G50*(1+L50/100)</f>
        <v>0</v>
      </c>
      <c r="N50" s="176">
        <v>0</v>
      </c>
      <c r="O50" s="176">
        <f>ROUND(E50*N50,2)</f>
        <v>0</v>
      </c>
      <c r="P50" s="176">
        <v>6.0000000000000001E-3</v>
      </c>
      <c r="Q50" s="176">
        <f>ROUND(E50*P50,2)</f>
        <v>0.31</v>
      </c>
      <c r="R50" s="176"/>
      <c r="S50" s="176"/>
      <c r="T50" s="177">
        <v>0.05</v>
      </c>
      <c r="U50" s="176">
        <f>ROUND(E50*T50,2)</f>
        <v>2.6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107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x14ac:dyDescent="0.2">
      <c r="A51" s="164" t="s">
        <v>102</v>
      </c>
      <c r="B51" s="169" t="s">
        <v>67</v>
      </c>
      <c r="C51" s="202" t="s">
        <v>68</v>
      </c>
      <c r="D51" s="171"/>
      <c r="E51" s="173"/>
      <c r="F51" s="178"/>
      <c r="G51" s="178">
        <f>SUMIF(AE52:AE65,"&lt;&gt;NOR",G52:G65)</f>
        <v>0</v>
      </c>
      <c r="H51" s="178"/>
      <c r="I51" s="178">
        <f>SUM(I52:I65)</f>
        <v>0</v>
      </c>
      <c r="J51" s="178"/>
      <c r="K51" s="178">
        <f>SUM(K52:K65)</f>
        <v>0</v>
      </c>
      <c r="L51" s="178"/>
      <c r="M51" s="178">
        <f>SUM(M52:M65)</f>
        <v>0</v>
      </c>
      <c r="N51" s="178"/>
      <c r="O51" s="178">
        <f>SUM(O52:O65)</f>
        <v>5.12</v>
      </c>
      <c r="P51" s="178"/>
      <c r="Q51" s="178">
        <f>SUM(Q52:Q65)</f>
        <v>1.71</v>
      </c>
      <c r="R51" s="178"/>
      <c r="S51" s="178"/>
      <c r="T51" s="179"/>
      <c r="U51" s="178">
        <f>SUM(U52:U65)</f>
        <v>186.07</v>
      </c>
      <c r="AE51" t="s">
        <v>103</v>
      </c>
    </row>
    <row r="52" spans="1:60" outlineLevel="1" x14ac:dyDescent="0.2">
      <c r="A52" s="163">
        <v>35</v>
      </c>
      <c r="B52" s="168" t="s">
        <v>176</v>
      </c>
      <c r="C52" s="201" t="s">
        <v>177</v>
      </c>
      <c r="D52" s="170" t="s">
        <v>112</v>
      </c>
      <c r="E52" s="172">
        <v>67.099999999999994</v>
      </c>
      <c r="F52" s="175"/>
      <c r="G52" s="176">
        <f t="shared" ref="G52:G65" si="21">ROUND(E52*F52,2)</f>
        <v>0</v>
      </c>
      <c r="H52" s="175"/>
      <c r="I52" s="176">
        <f t="shared" ref="I52:I65" si="22">ROUND(E52*H52,2)</f>
        <v>0</v>
      </c>
      <c r="J52" s="175"/>
      <c r="K52" s="176">
        <f t="shared" ref="K52:K65" si="23">ROUND(E52*J52,2)</f>
        <v>0</v>
      </c>
      <c r="L52" s="176">
        <v>21</v>
      </c>
      <c r="M52" s="176">
        <f t="shared" ref="M52:M65" si="24">G52*(1+L52/100)</f>
        <v>0</v>
      </c>
      <c r="N52" s="176">
        <v>0</v>
      </c>
      <c r="O52" s="176">
        <f t="shared" ref="O52:O65" si="25">ROUND(E52*N52,2)</f>
        <v>0</v>
      </c>
      <c r="P52" s="176">
        <v>1.4999999999999999E-2</v>
      </c>
      <c r="Q52" s="176">
        <f t="shared" ref="Q52:Q65" si="26">ROUND(E52*P52,2)</f>
        <v>1.01</v>
      </c>
      <c r="R52" s="176"/>
      <c r="S52" s="176"/>
      <c r="T52" s="177">
        <v>0.09</v>
      </c>
      <c r="U52" s="176">
        <f t="shared" ref="U52:U65" si="27">ROUND(E52*T52,2)</f>
        <v>6.04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107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>
        <v>36</v>
      </c>
      <c r="B53" s="168" t="s">
        <v>178</v>
      </c>
      <c r="C53" s="201" t="s">
        <v>179</v>
      </c>
      <c r="D53" s="170" t="s">
        <v>112</v>
      </c>
      <c r="E53" s="172">
        <v>49.68</v>
      </c>
      <c r="F53" s="175"/>
      <c r="G53" s="176">
        <f t="shared" si="21"/>
        <v>0</v>
      </c>
      <c r="H53" s="175"/>
      <c r="I53" s="176">
        <f t="shared" si="22"/>
        <v>0</v>
      </c>
      <c r="J53" s="175"/>
      <c r="K53" s="176">
        <f t="shared" si="23"/>
        <v>0</v>
      </c>
      <c r="L53" s="176">
        <v>21</v>
      </c>
      <c r="M53" s="176">
        <f t="shared" si="24"/>
        <v>0</v>
      </c>
      <c r="N53" s="176">
        <v>1.6000000000000001E-4</v>
      </c>
      <c r="O53" s="176">
        <f t="shared" si="25"/>
        <v>0.01</v>
      </c>
      <c r="P53" s="176">
        <v>1.4E-2</v>
      </c>
      <c r="Q53" s="176">
        <f t="shared" si="26"/>
        <v>0.7</v>
      </c>
      <c r="R53" s="176"/>
      <c r="S53" s="176"/>
      <c r="T53" s="177">
        <v>0.106</v>
      </c>
      <c r="U53" s="176">
        <f t="shared" si="27"/>
        <v>5.27</v>
      </c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107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">
      <c r="A54" s="163">
        <v>37</v>
      </c>
      <c r="B54" s="168" t="s">
        <v>180</v>
      </c>
      <c r="C54" s="201" t="s">
        <v>181</v>
      </c>
      <c r="D54" s="170" t="s">
        <v>119</v>
      </c>
      <c r="E54" s="172">
        <v>24</v>
      </c>
      <c r="F54" s="175"/>
      <c r="G54" s="176">
        <f t="shared" si="21"/>
        <v>0</v>
      </c>
      <c r="H54" s="175"/>
      <c r="I54" s="176">
        <f t="shared" si="22"/>
        <v>0</v>
      </c>
      <c r="J54" s="175"/>
      <c r="K54" s="176">
        <f t="shared" si="23"/>
        <v>0</v>
      </c>
      <c r="L54" s="176">
        <v>21</v>
      </c>
      <c r="M54" s="176">
        <f t="shared" si="24"/>
        <v>0</v>
      </c>
      <c r="N54" s="176">
        <v>0</v>
      </c>
      <c r="O54" s="176">
        <f t="shared" si="25"/>
        <v>0</v>
      </c>
      <c r="P54" s="176">
        <v>0</v>
      </c>
      <c r="Q54" s="176">
        <f t="shared" si="26"/>
        <v>0</v>
      </c>
      <c r="R54" s="176"/>
      <c r="S54" s="176"/>
      <c r="T54" s="177">
        <v>0.18</v>
      </c>
      <c r="U54" s="176">
        <f t="shared" si="27"/>
        <v>4.32</v>
      </c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107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ht="22.5" outlineLevel="1" x14ac:dyDescent="0.2">
      <c r="A55" s="163">
        <v>38</v>
      </c>
      <c r="B55" s="168" t="s">
        <v>182</v>
      </c>
      <c r="C55" s="201" t="s">
        <v>183</v>
      </c>
      <c r="D55" s="170" t="s">
        <v>119</v>
      </c>
      <c r="E55" s="172">
        <v>10</v>
      </c>
      <c r="F55" s="175"/>
      <c r="G55" s="176">
        <f t="shared" si="21"/>
        <v>0</v>
      </c>
      <c r="H55" s="175"/>
      <c r="I55" s="176">
        <f t="shared" si="22"/>
        <v>0</v>
      </c>
      <c r="J55" s="175"/>
      <c r="K55" s="176">
        <f t="shared" si="23"/>
        <v>0</v>
      </c>
      <c r="L55" s="176">
        <v>21</v>
      </c>
      <c r="M55" s="176">
        <f t="shared" si="24"/>
        <v>0</v>
      </c>
      <c r="N55" s="176">
        <v>3.32E-3</v>
      </c>
      <c r="O55" s="176">
        <f t="shared" si="25"/>
        <v>0.03</v>
      </c>
      <c r="P55" s="176">
        <v>0</v>
      </c>
      <c r="Q55" s="176">
        <f t="shared" si="26"/>
        <v>0</v>
      </c>
      <c r="R55" s="176"/>
      <c r="S55" s="176"/>
      <c r="T55" s="177">
        <v>0.377</v>
      </c>
      <c r="U55" s="176">
        <f t="shared" si="27"/>
        <v>3.77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107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>
        <v>39</v>
      </c>
      <c r="B56" s="168" t="s">
        <v>184</v>
      </c>
      <c r="C56" s="201" t="s">
        <v>185</v>
      </c>
      <c r="D56" s="170" t="s">
        <v>119</v>
      </c>
      <c r="E56" s="172">
        <v>10</v>
      </c>
      <c r="F56" s="175"/>
      <c r="G56" s="176">
        <f t="shared" si="21"/>
        <v>0</v>
      </c>
      <c r="H56" s="175"/>
      <c r="I56" s="176">
        <f t="shared" si="22"/>
        <v>0</v>
      </c>
      <c r="J56" s="175"/>
      <c r="K56" s="176">
        <f t="shared" si="23"/>
        <v>0</v>
      </c>
      <c r="L56" s="176">
        <v>21</v>
      </c>
      <c r="M56" s="176">
        <f t="shared" si="24"/>
        <v>0</v>
      </c>
      <c r="N56" s="176">
        <v>0</v>
      </c>
      <c r="O56" s="176">
        <f t="shared" si="25"/>
        <v>0</v>
      </c>
      <c r="P56" s="176">
        <v>0</v>
      </c>
      <c r="Q56" s="176">
        <f t="shared" si="26"/>
        <v>0</v>
      </c>
      <c r="R56" s="176"/>
      <c r="S56" s="176"/>
      <c r="T56" s="177">
        <v>8.4000000000000005E-2</v>
      </c>
      <c r="U56" s="176">
        <f t="shared" si="27"/>
        <v>0.84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107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ht="22.5" outlineLevel="1" x14ac:dyDescent="0.2">
      <c r="A57" s="163">
        <v>40</v>
      </c>
      <c r="B57" s="168" t="s">
        <v>186</v>
      </c>
      <c r="C57" s="201" t="s">
        <v>251</v>
      </c>
      <c r="D57" s="170" t="s">
        <v>122</v>
      </c>
      <c r="E57" s="172">
        <v>138.6</v>
      </c>
      <c r="F57" s="175"/>
      <c r="G57" s="176">
        <f t="shared" si="21"/>
        <v>0</v>
      </c>
      <c r="H57" s="175"/>
      <c r="I57" s="176">
        <f t="shared" si="22"/>
        <v>0</v>
      </c>
      <c r="J57" s="175"/>
      <c r="K57" s="176">
        <f t="shared" si="23"/>
        <v>0</v>
      </c>
      <c r="L57" s="176">
        <v>21</v>
      </c>
      <c r="M57" s="176">
        <f t="shared" si="24"/>
        <v>0</v>
      </c>
      <c r="N57" s="176">
        <v>6.79E-3</v>
      </c>
      <c r="O57" s="176">
        <f t="shared" si="25"/>
        <v>0.94</v>
      </c>
      <c r="P57" s="176">
        <v>0</v>
      </c>
      <c r="Q57" s="176">
        <f t="shared" si="26"/>
        <v>0</v>
      </c>
      <c r="R57" s="176"/>
      <c r="S57" s="176"/>
      <c r="T57" s="177">
        <v>0.26200000000000001</v>
      </c>
      <c r="U57" s="176">
        <f t="shared" si="27"/>
        <v>36.31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107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ht="22.5" outlineLevel="1" x14ac:dyDescent="0.2">
      <c r="A58" s="163">
        <v>41</v>
      </c>
      <c r="B58" s="168" t="s">
        <v>187</v>
      </c>
      <c r="C58" s="201" t="s">
        <v>252</v>
      </c>
      <c r="D58" s="170" t="s">
        <v>122</v>
      </c>
      <c r="E58" s="172">
        <v>120.4</v>
      </c>
      <c r="F58" s="175"/>
      <c r="G58" s="176">
        <f t="shared" si="21"/>
        <v>0</v>
      </c>
      <c r="H58" s="175"/>
      <c r="I58" s="176">
        <f t="shared" si="22"/>
        <v>0</v>
      </c>
      <c r="J58" s="175"/>
      <c r="K58" s="176">
        <f t="shared" si="23"/>
        <v>0</v>
      </c>
      <c r="L58" s="176">
        <v>21</v>
      </c>
      <c r="M58" s="176">
        <f t="shared" si="24"/>
        <v>0</v>
      </c>
      <c r="N58" s="176">
        <v>1.115E-2</v>
      </c>
      <c r="O58" s="176">
        <f t="shared" si="25"/>
        <v>1.34</v>
      </c>
      <c r="P58" s="176">
        <v>0</v>
      </c>
      <c r="Q58" s="176">
        <f t="shared" si="26"/>
        <v>0</v>
      </c>
      <c r="R58" s="176"/>
      <c r="S58" s="176"/>
      <c r="T58" s="177">
        <v>0.36099999999999999</v>
      </c>
      <c r="U58" s="176">
        <f t="shared" si="27"/>
        <v>43.46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107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ht="22.5" outlineLevel="1" x14ac:dyDescent="0.2">
      <c r="A59" s="163">
        <v>42</v>
      </c>
      <c r="B59" s="168" t="s">
        <v>188</v>
      </c>
      <c r="C59" s="201" t="s">
        <v>253</v>
      </c>
      <c r="D59" s="170" t="s">
        <v>122</v>
      </c>
      <c r="E59" s="172">
        <v>25</v>
      </c>
      <c r="F59" s="175"/>
      <c r="G59" s="176">
        <f t="shared" si="21"/>
        <v>0</v>
      </c>
      <c r="H59" s="175"/>
      <c r="I59" s="176">
        <f t="shared" si="22"/>
        <v>0</v>
      </c>
      <c r="J59" s="175"/>
      <c r="K59" s="176">
        <f t="shared" si="23"/>
        <v>0</v>
      </c>
      <c r="L59" s="176">
        <v>21</v>
      </c>
      <c r="M59" s="176">
        <f t="shared" si="24"/>
        <v>0</v>
      </c>
      <c r="N59" s="176">
        <v>1.4540000000000001E-2</v>
      </c>
      <c r="O59" s="176">
        <f t="shared" si="25"/>
        <v>0.36</v>
      </c>
      <c r="P59" s="176">
        <v>0</v>
      </c>
      <c r="Q59" s="176">
        <f t="shared" si="26"/>
        <v>0</v>
      </c>
      <c r="R59" s="176"/>
      <c r="S59" s="176"/>
      <c r="T59" s="177">
        <v>0.36099999999999999</v>
      </c>
      <c r="U59" s="176">
        <f t="shared" si="27"/>
        <v>9.0299999999999994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107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ht="22.5" outlineLevel="1" x14ac:dyDescent="0.2">
      <c r="A60" s="163">
        <v>43</v>
      </c>
      <c r="B60" s="168" t="s">
        <v>189</v>
      </c>
      <c r="C60" s="201" t="s">
        <v>254</v>
      </c>
      <c r="D60" s="170" t="s">
        <v>112</v>
      </c>
      <c r="E60" s="172">
        <v>107.5</v>
      </c>
      <c r="F60" s="175"/>
      <c r="G60" s="176">
        <f t="shared" si="21"/>
        <v>0</v>
      </c>
      <c r="H60" s="175"/>
      <c r="I60" s="176">
        <f t="shared" si="22"/>
        <v>0</v>
      </c>
      <c r="J60" s="175"/>
      <c r="K60" s="176">
        <f t="shared" si="23"/>
        <v>0</v>
      </c>
      <c r="L60" s="176">
        <v>21</v>
      </c>
      <c r="M60" s="176">
        <f t="shared" si="24"/>
        <v>0</v>
      </c>
      <c r="N60" s="176">
        <v>4.0299999999999997E-3</v>
      </c>
      <c r="O60" s="176">
        <f t="shared" si="25"/>
        <v>0.43</v>
      </c>
      <c r="P60" s="176">
        <v>0</v>
      </c>
      <c r="Q60" s="176">
        <f t="shared" si="26"/>
        <v>0</v>
      </c>
      <c r="R60" s="176"/>
      <c r="S60" s="176"/>
      <c r="T60" s="177">
        <v>0.156</v>
      </c>
      <c r="U60" s="176">
        <f t="shared" si="27"/>
        <v>16.77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107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ht="22.5" outlineLevel="1" x14ac:dyDescent="0.2">
      <c r="A61" s="163">
        <v>44</v>
      </c>
      <c r="B61" s="168" t="s">
        <v>190</v>
      </c>
      <c r="C61" s="201" t="s">
        <v>255</v>
      </c>
      <c r="D61" s="170" t="s">
        <v>112</v>
      </c>
      <c r="E61" s="172">
        <v>107.5</v>
      </c>
      <c r="F61" s="175"/>
      <c r="G61" s="176">
        <f t="shared" si="21"/>
        <v>0</v>
      </c>
      <c r="H61" s="175"/>
      <c r="I61" s="176">
        <f t="shared" si="22"/>
        <v>0</v>
      </c>
      <c r="J61" s="175"/>
      <c r="K61" s="176">
        <f t="shared" si="23"/>
        <v>0</v>
      </c>
      <c r="L61" s="176">
        <v>21</v>
      </c>
      <c r="M61" s="176">
        <f t="shared" si="24"/>
        <v>0</v>
      </c>
      <c r="N61" s="176">
        <v>1.4499999999999999E-3</v>
      </c>
      <c r="O61" s="176">
        <f t="shared" si="25"/>
        <v>0.16</v>
      </c>
      <c r="P61" s="176">
        <v>0</v>
      </c>
      <c r="Q61" s="176">
        <f t="shared" si="26"/>
        <v>0</v>
      </c>
      <c r="R61" s="176"/>
      <c r="S61" s="176"/>
      <c r="T61" s="177">
        <v>5.5E-2</v>
      </c>
      <c r="U61" s="176">
        <f t="shared" si="27"/>
        <v>5.91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107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">
      <c r="A62" s="163">
        <v>45</v>
      </c>
      <c r="B62" s="168" t="s">
        <v>191</v>
      </c>
      <c r="C62" s="201" t="s">
        <v>192</v>
      </c>
      <c r="D62" s="170" t="s">
        <v>106</v>
      </c>
      <c r="E62" s="172">
        <v>5.2252000000000001</v>
      </c>
      <c r="F62" s="175"/>
      <c r="G62" s="176">
        <f t="shared" si="21"/>
        <v>0</v>
      </c>
      <c r="H62" s="175"/>
      <c r="I62" s="176">
        <f t="shared" si="22"/>
        <v>0</v>
      </c>
      <c r="J62" s="175"/>
      <c r="K62" s="176">
        <f t="shared" si="23"/>
        <v>0</v>
      </c>
      <c r="L62" s="176">
        <v>21</v>
      </c>
      <c r="M62" s="176">
        <f t="shared" si="24"/>
        <v>0</v>
      </c>
      <c r="N62" s="176">
        <v>2.3570000000000001E-2</v>
      </c>
      <c r="O62" s="176">
        <f t="shared" si="25"/>
        <v>0.12</v>
      </c>
      <c r="P62" s="176">
        <v>0</v>
      </c>
      <c r="Q62" s="176">
        <f t="shared" si="26"/>
        <v>0</v>
      </c>
      <c r="R62" s="176"/>
      <c r="S62" s="176"/>
      <c r="T62" s="177">
        <v>0</v>
      </c>
      <c r="U62" s="176">
        <f t="shared" si="27"/>
        <v>0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107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ht="22.5" outlineLevel="1" x14ac:dyDescent="0.2">
      <c r="A63" s="163">
        <v>46</v>
      </c>
      <c r="B63" s="168" t="s">
        <v>193</v>
      </c>
      <c r="C63" s="201" t="s">
        <v>194</v>
      </c>
      <c r="D63" s="170" t="s">
        <v>112</v>
      </c>
      <c r="E63" s="172">
        <v>51.96</v>
      </c>
      <c r="F63" s="175"/>
      <c r="G63" s="176">
        <f t="shared" si="21"/>
        <v>0</v>
      </c>
      <c r="H63" s="175"/>
      <c r="I63" s="176">
        <f t="shared" si="22"/>
        <v>0</v>
      </c>
      <c r="J63" s="175"/>
      <c r="K63" s="176">
        <f t="shared" si="23"/>
        <v>0</v>
      </c>
      <c r="L63" s="176">
        <v>21</v>
      </c>
      <c r="M63" s="176">
        <f t="shared" si="24"/>
        <v>0</v>
      </c>
      <c r="N63" s="176">
        <v>2.2300000000000002E-3</v>
      </c>
      <c r="O63" s="176">
        <f t="shared" si="25"/>
        <v>0.12</v>
      </c>
      <c r="P63" s="176">
        <v>0</v>
      </c>
      <c r="Q63" s="176">
        <f t="shared" si="26"/>
        <v>0</v>
      </c>
      <c r="R63" s="176"/>
      <c r="S63" s="176"/>
      <c r="T63" s="177">
        <v>0.188</v>
      </c>
      <c r="U63" s="176">
        <f t="shared" si="27"/>
        <v>9.77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107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ht="22.5" outlineLevel="1" x14ac:dyDescent="0.2">
      <c r="A64" s="163">
        <v>47</v>
      </c>
      <c r="B64" s="168" t="s">
        <v>195</v>
      </c>
      <c r="C64" s="201" t="s">
        <v>196</v>
      </c>
      <c r="D64" s="170" t="s">
        <v>112</v>
      </c>
      <c r="E64" s="172">
        <v>51.96</v>
      </c>
      <c r="F64" s="175"/>
      <c r="G64" s="176">
        <f t="shared" si="21"/>
        <v>0</v>
      </c>
      <c r="H64" s="175"/>
      <c r="I64" s="176">
        <f t="shared" si="22"/>
        <v>0</v>
      </c>
      <c r="J64" s="175"/>
      <c r="K64" s="176">
        <f t="shared" si="23"/>
        <v>0</v>
      </c>
      <c r="L64" s="176">
        <v>21</v>
      </c>
      <c r="M64" s="176">
        <f t="shared" si="24"/>
        <v>0</v>
      </c>
      <c r="N64" s="176">
        <v>1.3010000000000001E-2</v>
      </c>
      <c r="O64" s="176">
        <f t="shared" si="25"/>
        <v>0.68</v>
      </c>
      <c r="P64" s="176">
        <v>0</v>
      </c>
      <c r="Q64" s="176">
        <f t="shared" si="26"/>
        <v>0</v>
      </c>
      <c r="R64" s="176"/>
      <c r="S64" s="176"/>
      <c r="T64" s="177">
        <v>0.42899999999999999</v>
      </c>
      <c r="U64" s="176">
        <f t="shared" si="27"/>
        <v>22.29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107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ht="22.5" outlineLevel="1" x14ac:dyDescent="0.2">
      <c r="A65" s="163">
        <v>48</v>
      </c>
      <c r="B65" s="168" t="s">
        <v>197</v>
      </c>
      <c r="C65" s="201" t="s">
        <v>198</v>
      </c>
      <c r="D65" s="170" t="s">
        <v>112</v>
      </c>
      <c r="E65" s="172">
        <v>51.96</v>
      </c>
      <c r="F65" s="175"/>
      <c r="G65" s="176">
        <f t="shared" si="21"/>
        <v>0</v>
      </c>
      <c r="H65" s="175"/>
      <c r="I65" s="176">
        <f t="shared" si="22"/>
        <v>0</v>
      </c>
      <c r="J65" s="175"/>
      <c r="K65" s="176">
        <f t="shared" si="23"/>
        <v>0</v>
      </c>
      <c r="L65" s="176">
        <v>21</v>
      </c>
      <c r="M65" s="176">
        <f t="shared" si="24"/>
        <v>0</v>
      </c>
      <c r="N65" s="176">
        <v>1.787E-2</v>
      </c>
      <c r="O65" s="176">
        <f t="shared" si="25"/>
        <v>0.93</v>
      </c>
      <c r="P65" s="176">
        <v>0</v>
      </c>
      <c r="Q65" s="176">
        <f t="shared" si="26"/>
        <v>0</v>
      </c>
      <c r="R65" s="176"/>
      <c r="S65" s="176"/>
      <c r="T65" s="177">
        <v>0.42899999999999999</v>
      </c>
      <c r="U65" s="176">
        <f t="shared" si="27"/>
        <v>22.29</v>
      </c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107</v>
      </c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x14ac:dyDescent="0.2">
      <c r="A66" s="164" t="s">
        <v>102</v>
      </c>
      <c r="B66" s="169" t="s">
        <v>69</v>
      </c>
      <c r="C66" s="202" t="s">
        <v>70</v>
      </c>
      <c r="D66" s="171"/>
      <c r="E66" s="173"/>
      <c r="F66" s="178"/>
      <c r="G66" s="178">
        <f>SUMIF(AE67:AE79,"&lt;&gt;NOR",G67:G79)</f>
        <v>0</v>
      </c>
      <c r="H66" s="178"/>
      <c r="I66" s="178">
        <f>SUM(I67:I79)</f>
        <v>0</v>
      </c>
      <c r="J66" s="178"/>
      <c r="K66" s="178">
        <f>SUM(K67:K79)</f>
        <v>0</v>
      </c>
      <c r="L66" s="178"/>
      <c r="M66" s="178">
        <f>SUM(M67:M79)</f>
        <v>0</v>
      </c>
      <c r="N66" s="178"/>
      <c r="O66" s="178">
        <f>SUM(O67:O79)</f>
        <v>0.16999999999999998</v>
      </c>
      <c r="P66" s="178"/>
      <c r="Q66" s="178">
        <f>SUM(Q67:Q79)</f>
        <v>0.6100000000000001</v>
      </c>
      <c r="R66" s="178"/>
      <c r="S66" s="178"/>
      <c r="T66" s="179"/>
      <c r="U66" s="178">
        <f>SUM(U67:U79)</f>
        <v>33.64</v>
      </c>
      <c r="AE66" t="s">
        <v>103</v>
      </c>
    </row>
    <row r="67" spans="1:60" outlineLevel="1" x14ac:dyDescent="0.2">
      <c r="A67" s="163">
        <v>49</v>
      </c>
      <c r="B67" s="168" t="s">
        <v>199</v>
      </c>
      <c r="C67" s="201" t="s">
        <v>200</v>
      </c>
      <c r="D67" s="170" t="s">
        <v>112</v>
      </c>
      <c r="E67" s="172">
        <v>67.099999999999994</v>
      </c>
      <c r="F67" s="175"/>
      <c r="G67" s="176">
        <f t="shared" ref="G67:G79" si="28">ROUND(E67*F67,2)</f>
        <v>0</v>
      </c>
      <c r="H67" s="175"/>
      <c r="I67" s="176">
        <f t="shared" ref="I67:I79" si="29">ROUND(E67*H67,2)</f>
        <v>0</v>
      </c>
      <c r="J67" s="175"/>
      <c r="K67" s="176">
        <f t="shared" ref="K67:K79" si="30">ROUND(E67*J67,2)</f>
        <v>0</v>
      </c>
      <c r="L67" s="176">
        <v>21</v>
      </c>
      <c r="M67" s="176">
        <f t="shared" ref="M67:M79" si="31">G67*(1+L67/100)</f>
        <v>0</v>
      </c>
      <c r="N67" s="176">
        <v>0</v>
      </c>
      <c r="O67" s="176">
        <f t="shared" ref="O67:O79" si="32">ROUND(E67*N67,2)</f>
        <v>0</v>
      </c>
      <c r="P67" s="176">
        <v>7.5100000000000002E-3</v>
      </c>
      <c r="Q67" s="176">
        <f t="shared" ref="Q67:Q79" si="33">ROUND(E67*P67,2)</f>
        <v>0.5</v>
      </c>
      <c r="R67" s="176"/>
      <c r="S67" s="176"/>
      <c r="T67" s="177">
        <v>0.11</v>
      </c>
      <c r="U67" s="176">
        <f t="shared" ref="U67:U79" si="34">ROUND(E67*T67,2)</f>
        <v>7.38</v>
      </c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107</v>
      </c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">
      <c r="A68" s="163">
        <v>50</v>
      </c>
      <c r="B68" s="168" t="s">
        <v>201</v>
      </c>
      <c r="C68" s="201" t="s">
        <v>202</v>
      </c>
      <c r="D68" s="170" t="s">
        <v>122</v>
      </c>
      <c r="E68" s="172">
        <v>11.848000000000001</v>
      </c>
      <c r="F68" s="175"/>
      <c r="G68" s="176">
        <f t="shared" si="28"/>
        <v>0</v>
      </c>
      <c r="H68" s="175"/>
      <c r="I68" s="176">
        <f t="shared" si="29"/>
        <v>0</v>
      </c>
      <c r="J68" s="175"/>
      <c r="K68" s="176">
        <f t="shared" si="30"/>
        <v>0</v>
      </c>
      <c r="L68" s="176">
        <v>21</v>
      </c>
      <c r="M68" s="176">
        <f t="shared" si="31"/>
        <v>0</v>
      </c>
      <c r="N68" s="176">
        <v>0</v>
      </c>
      <c r="O68" s="176">
        <f t="shared" si="32"/>
        <v>0</v>
      </c>
      <c r="P68" s="176">
        <v>2.0500000000000002E-3</v>
      </c>
      <c r="Q68" s="176">
        <f t="shared" si="33"/>
        <v>0.02</v>
      </c>
      <c r="R68" s="176"/>
      <c r="S68" s="176"/>
      <c r="T68" s="177">
        <v>0.04</v>
      </c>
      <c r="U68" s="176">
        <f t="shared" si="34"/>
        <v>0.47</v>
      </c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107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">
      <c r="A69" s="163">
        <v>51</v>
      </c>
      <c r="B69" s="168" t="s">
        <v>203</v>
      </c>
      <c r="C69" s="201" t="s">
        <v>204</v>
      </c>
      <c r="D69" s="170" t="s">
        <v>122</v>
      </c>
      <c r="E69" s="172">
        <v>11</v>
      </c>
      <c r="F69" s="175"/>
      <c r="G69" s="176">
        <f t="shared" si="28"/>
        <v>0</v>
      </c>
      <c r="H69" s="175"/>
      <c r="I69" s="176">
        <f t="shared" si="29"/>
        <v>0</v>
      </c>
      <c r="J69" s="175"/>
      <c r="K69" s="176">
        <f t="shared" si="30"/>
        <v>0</v>
      </c>
      <c r="L69" s="176">
        <v>21</v>
      </c>
      <c r="M69" s="176">
        <f t="shared" si="31"/>
        <v>0</v>
      </c>
      <c r="N69" s="176">
        <v>0</v>
      </c>
      <c r="O69" s="176">
        <f t="shared" si="32"/>
        <v>0</v>
      </c>
      <c r="P69" s="176">
        <v>2.8600000000000001E-3</v>
      </c>
      <c r="Q69" s="176">
        <f t="shared" si="33"/>
        <v>0.03</v>
      </c>
      <c r="R69" s="176"/>
      <c r="S69" s="176"/>
      <c r="T69" s="177">
        <v>0.05</v>
      </c>
      <c r="U69" s="176">
        <f t="shared" si="34"/>
        <v>0.55000000000000004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107</v>
      </c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>
        <v>52</v>
      </c>
      <c r="B70" s="168" t="s">
        <v>205</v>
      </c>
      <c r="C70" s="201" t="s">
        <v>206</v>
      </c>
      <c r="D70" s="170" t="s">
        <v>119</v>
      </c>
      <c r="E70" s="172">
        <v>1</v>
      </c>
      <c r="F70" s="175"/>
      <c r="G70" s="176">
        <f t="shared" si="28"/>
        <v>0</v>
      </c>
      <c r="H70" s="175"/>
      <c r="I70" s="176">
        <f t="shared" si="29"/>
        <v>0</v>
      </c>
      <c r="J70" s="175"/>
      <c r="K70" s="176">
        <f t="shared" si="30"/>
        <v>0</v>
      </c>
      <c r="L70" s="176">
        <v>21</v>
      </c>
      <c r="M70" s="176">
        <f t="shared" si="31"/>
        <v>0</v>
      </c>
      <c r="N70" s="176">
        <v>0</v>
      </c>
      <c r="O70" s="176">
        <f t="shared" si="32"/>
        <v>0</v>
      </c>
      <c r="P70" s="176">
        <v>2.0080000000000001E-2</v>
      </c>
      <c r="Q70" s="176">
        <f t="shared" si="33"/>
        <v>0.02</v>
      </c>
      <c r="R70" s="176"/>
      <c r="S70" s="176"/>
      <c r="T70" s="177">
        <v>0.08</v>
      </c>
      <c r="U70" s="176">
        <f t="shared" si="34"/>
        <v>0.08</v>
      </c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107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 x14ac:dyDescent="0.2">
      <c r="A71" s="163">
        <v>53</v>
      </c>
      <c r="B71" s="168" t="s">
        <v>207</v>
      </c>
      <c r="C71" s="201" t="s">
        <v>208</v>
      </c>
      <c r="D71" s="170" t="s">
        <v>122</v>
      </c>
      <c r="E71" s="172">
        <v>11.848000000000001</v>
      </c>
      <c r="F71" s="175"/>
      <c r="G71" s="176">
        <f t="shared" si="28"/>
        <v>0</v>
      </c>
      <c r="H71" s="175"/>
      <c r="I71" s="176">
        <f t="shared" si="29"/>
        <v>0</v>
      </c>
      <c r="J71" s="175"/>
      <c r="K71" s="176">
        <f t="shared" si="30"/>
        <v>0</v>
      </c>
      <c r="L71" s="176">
        <v>21</v>
      </c>
      <c r="M71" s="176">
        <f t="shared" si="31"/>
        <v>0</v>
      </c>
      <c r="N71" s="176">
        <v>0</v>
      </c>
      <c r="O71" s="176">
        <f t="shared" si="32"/>
        <v>0</v>
      </c>
      <c r="P71" s="176">
        <v>1.42E-3</v>
      </c>
      <c r="Q71" s="176">
        <f t="shared" si="33"/>
        <v>0.02</v>
      </c>
      <c r="R71" s="176"/>
      <c r="S71" s="176"/>
      <c r="T71" s="177">
        <v>0.08</v>
      </c>
      <c r="U71" s="176">
        <f t="shared" si="34"/>
        <v>0.95</v>
      </c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107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">
      <c r="A72" s="163">
        <v>54</v>
      </c>
      <c r="B72" s="168" t="s">
        <v>209</v>
      </c>
      <c r="C72" s="201" t="s">
        <v>210</v>
      </c>
      <c r="D72" s="170" t="s">
        <v>122</v>
      </c>
      <c r="E72" s="172">
        <v>6.5</v>
      </c>
      <c r="F72" s="175"/>
      <c r="G72" s="176">
        <f t="shared" si="28"/>
        <v>0</v>
      </c>
      <c r="H72" s="175"/>
      <c r="I72" s="176">
        <f t="shared" si="29"/>
        <v>0</v>
      </c>
      <c r="J72" s="175"/>
      <c r="K72" s="176">
        <f t="shared" si="30"/>
        <v>0</v>
      </c>
      <c r="L72" s="176">
        <v>21</v>
      </c>
      <c r="M72" s="176">
        <f t="shared" si="31"/>
        <v>0</v>
      </c>
      <c r="N72" s="176">
        <v>0</v>
      </c>
      <c r="O72" s="176">
        <f t="shared" si="32"/>
        <v>0</v>
      </c>
      <c r="P72" s="176">
        <v>3.5599999999999998E-3</v>
      </c>
      <c r="Q72" s="176">
        <f t="shared" si="33"/>
        <v>0.02</v>
      </c>
      <c r="R72" s="176"/>
      <c r="S72" s="176"/>
      <c r="T72" s="177">
        <v>7.0000000000000007E-2</v>
      </c>
      <c r="U72" s="176">
        <f t="shared" si="34"/>
        <v>0.46</v>
      </c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107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>
        <v>55</v>
      </c>
      <c r="B73" s="168" t="s">
        <v>211</v>
      </c>
      <c r="C73" s="201" t="s">
        <v>256</v>
      </c>
      <c r="D73" s="170" t="s">
        <v>119</v>
      </c>
      <c r="E73" s="172">
        <v>2</v>
      </c>
      <c r="F73" s="175"/>
      <c r="G73" s="176">
        <f t="shared" si="28"/>
        <v>0</v>
      </c>
      <c r="H73" s="175"/>
      <c r="I73" s="176">
        <f t="shared" si="29"/>
        <v>0</v>
      </c>
      <c r="J73" s="175"/>
      <c r="K73" s="176">
        <f t="shared" si="30"/>
        <v>0</v>
      </c>
      <c r="L73" s="176">
        <v>21</v>
      </c>
      <c r="M73" s="176">
        <f t="shared" si="31"/>
        <v>0</v>
      </c>
      <c r="N73" s="176">
        <v>3.5E-4</v>
      </c>
      <c r="O73" s="176">
        <f t="shared" si="32"/>
        <v>0</v>
      </c>
      <c r="P73" s="176">
        <v>0</v>
      </c>
      <c r="Q73" s="176">
        <f t="shared" si="33"/>
        <v>0</v>
      </c>
      <c r="R73" s="176"/>
      <c r="S73" s="176"/>
      <c r="T73" s="177">
        <v>0.41</v>
      </c>
      <c r="U73" s="176">
        <f t="shared" si="34"/>
        <v>0.82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107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">
      <c r="A74" s="163">
        <v>56</v>
      </c>
      <c r="B74" s="168" t="s">
        <v>212</v>
      </c>
      <c r="C74" s="201" t="s">
        <v>257</v>
      </c>
      <c r="D74" s="170" t="s">
        <v>122</v>
      </c>
      <c r="E74" s="172">
        <v>25</v>
      </c>
      <c r="F74" s="175"/>
      <c r="G74" s="176">
        <f t="shared" si="28"/>
        <v>0</v>
      </c>
      <c r="H74" s="175"/>
      <c r="I74" s="176">
        <f t="shared" si="29"/>
        <v>0</v>
      </c>
      <c r="J74" s="175"/>
      <c r="K74" s="176">
        <f t="shared" si="30"/>
        <v>0</v>
      </c>
      <c r="L74" s="176">
        <v>21</v>
      </c>
      <c r="M74" s="176">
        <f t="shared" si="31"/>
        <v>0</v>
      </c>
      <c r="N74" s="176">
        <v>1.4300000000000001E-3</v>
      </c>
      <c r="O74" s="176">
        <f t="shared" si="32"/>
        <v>0.04</v>
      </c>
      <c r="P74" s="176">
        <v>0</v>
      </c>
      <c r="Q74" s="176">
        <f t="shared" si="33"/>
        <v>0</v>
      </c>
      <c r="R74" s="176"/>
      <c r="S74" s="176"/>
      <c r="T74" s="177">
        <v>0.26400000000000001</v>
      </c>
      <c r="U74" s="176">
        <f t="shared" si="34"/>
        <v>6.6</v>
      </c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107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outlineLevel="1" x14ac:dyDescent="0.2">
      <c r="A75" s="163">
        <v>57</v>
      </c>
      <c r="B75" s="168" t="s">
        <v>213</v>
      </c>
      <c r="C75" s="201" t="s">
        <v>258</v>
      </c>
      <c r="D75" s="170" t="s">
        <v>122</v>
      </c>
      <c r="E75" s="172">
        <v>13</v>
      </c>
      <c r="F75" s="175"/>
      <c r="G75" s="176">
        <f t="shared" si="28"/>
        <v>0</v>
      </c>
      <c r="H75" s="175"/>
      <c r="I75" s="176">
        <f t="shared" si="29"/>
        <v>0</v>
      </c>
      <c r="J75" s="175"/>
      <c r="K75" s="176">
        <f t="shared" si="30"/>
        <v>0</v>
      </c>
      <c r="L75" s="176">
        <v>21</v>
      </c>
      <c r="M75" s="176">
        <f t="shared" si="31"/>
        <v>0</v>
      </c>
      <c r="N75" s="176">
        <v>2.97E-3</v>
      </c>
      <c r="O75" s="176">
        <f t="shared" si="32"/>
        <v>0.04</v>
      </c>
      <c r="P75" s="176">
        <v>0</v>
      </c>
      <c r="Q75" s="176">
        <f t="shared" si="33"/>
        <v>0</v>
      </c>
      <c r="R75" s="176"/>
      <c r="S75" s="176"/>
      <c r="T75" s="177">
        <v>0.29399999999999998</v>
      </c>
      <c r="U75" s="176">
        <f t="shared" si="34"/>
        <v>3.82</v>
      </c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107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">
      <c r="A76" s="163">
        <v>58</v>
      </c>
      <c r="B76" s="168" t="s">
        <v>214</v>
      </c>
      <c r="C76" s="201" t="s">
        <v>215</v>
      </c>
      <c r="D76" s="170" t="s">
        <v>112</v>
      </c>
      <c r="E76" s="172">
        <v>1.65</v>
      </c>
      <c r="F76" s="175"/>
      <c r="G76" s="176">
        <f t="shared" si="28"/>
        <v>0</v>
      </c>
      <c r="H76" s="175"/>
      <c r="I76" s="176">
        <f t="shared" si="29"/>
        <v>0</v>
      </c>
      <c r="J76" s="175"/>
      <c r="K76" s="176">
        <f t="shared" si="30"/>
        <v>0</v>
      </c>
      <c r="L76" s="176">
        <v>21</v>
      </c>
      <c r="M76" s="176">
        <f t="shared" si="31"/>
        <v>0</v>
      </c>
      <c r="N76" s="176">
        <v>2.2399999999999998E-3</v>
      </c>
      <c r="O76" s="176">
        <f t="shared" si="32"/>
        <v>0</v>
      </c>
      <c r="P76" s="176">
        <v>0</v>
      </c>
      <c r="Q76" s="176">
        <f t="shared" si="33"/>
        <v>0</v>
      </c>
      <c r="R76" s="176"/>
      <c r="S76" s="176"/>
      <c r="T76" s="177">
        <v>1.5789500000000001</v>
      </c>
      <c r="U76" s="176">
        <f t="shared" si="34"/>
        <v>2.61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107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">
      <c r="A77" s="163">
        <v>59</v>
      </c>
      <c r="B77" s="168" t="s">
        <v>216</v>
      </c>
      <c r="C77" s="201" t="s">
        <v>217</v>
      </c>
      <c r="D77" s="170" t="s">
        <v>119</v>
      </c>
      <c r="E77" s="172">
        <v>1</v>
      </c>
      <c r="F77" s="175"/>
      <c r="G77" s="176">
        <f t="shared" si="28"/>
        <v>0</v>
      </c>
      <c r="H77" s="175"/>
      <c r="I77" s="176">
        <f t="shared" si="29"/>
        <v>0</v>
      </c>
      <c r="J77" s="175"/>
      <c r="K77" s="176">
        <f t="shared" si="30"/>
        <v>0</v>
      </c>
      <c r="L77" s="176">
        <v>21</v>
      </c>
      <c r="M77" s="176">
        <f t="shared" si="31"/>
        <v>0</v>
      </c>
      <c r="N77" s="176">
        <v>1.035E-2</v>
      </c>
      <c r="O77" s="176">
        <f t="shared" si="32"/>
        <v>0.01</v>
      </c>
      <c r="P77" s="176">
        <v>0</v>
      </c>
      <c r="Q77" s="176">
        <f t="shared" si="33"/>
        <v>0</v>
      </c>
      <c r="R77" s="176"/>
      <c r="S77" s="176"/>
      <c r="T77" s="177">
        <v>1.298</v>
      </c>
      <c r="U77" s="176">
        <f t="shared" si="34"/>
        <v>1.3</v>
      </c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107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">
      <c r="A78" s="163">
        <v>60</v>
      </c>
      <c r="B78" s="168" t="s">
        <v>218</v>
      </c>
      <c r="C78" s="201" t="s">
        <v>219</v>
      </c>
      <c r="D78" s="170" t="s">
        <v>220</v>
      </c>
      <c r="E78" s="172">
        <v>2</v>
      </c>
      <c r="F78" s="175"/>
      <c r="G78" s="176">
        <f t="shared" si="28"/>
        <v>0</v>
      </c>
      <c r="H78" s="175"/>
      <c r="I78" s="176">
        <f t="shared" si="29"/>
        <v>0</v>
      </c>
      <c r="J78" s="175"/>
      <c r="K78" s="176">
        <f t="shared" si="30"/>
        <v>0</v>
      </c>
      <c r="L78" s="176">
        <v>21</v>
      </c>
      <c r="M78" s="176">
        <f t="shared" si="31"/>
        <v>0</v>
      </c>
      <c r="N78" s="176">
        <v>8.2000000000000007E-3</v>
      </c>
      <c r="O78" s="176">
        <f t="shared" si="32"/>
        <v>0.02</v>
      </c>
      <c r="P78" s="176">
        <v>0</v>
      </c>
      <c r="Q78" s="176">
        <f t="shared" si="33"/>
        <v>0</v>
      </c>
      <c r="R78" s="176"/>
      <c r="S78" s="176"/>
      <c r="T78" s="177">
        <v>1.3</v>
      </c>
      <c r="U78" s="176">
        <f t="shared" si="34"/>
        <v>2.6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107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">
      <c r="A79" s="163">
        <v>61</v>
      </c>
      <c r="B79" s="168" t="s">
        <v>221</v>
      </c>
      <c r="C79" s="201" t="s">
        <v>222</v>
      </c>
      <c r="D79" s="170" t="s">
        <v>220</v>
      </c>
      <c r="E79" s="172">
        <v>8</v>
      </c>
      <c r="F79" s="175"/>
      <c r="G79" s="176">
        <f t="shared" si="28"/>
        <v>0</v>
      </c>
      <c r="H79" s="175"/>
      <c r="I79" s="176">
        <f t="shared" si="29"/>
        <v>0</v>
      </c>
      <c r="J79" s="175"/>
      <c r="K79" s="176">
        <f t="shared" si="30"/>
        <v>0</v>
      </c>
      <c r="L79" s="176">
        <v>21</v>
      </c>
      <c r="M79" s="176">
        <f t="shared" si="31"/>
        <v>0</v>
      </c>
      <c r="N79" s="176">
        <v>7.4999999999999997E-3</v>
      </c>
      <c r="O79" s="176">
        <f t="shared" si="32"/>
        <v>0.06</v>
      </c>
      <c r="P79" s="176">
        <v>0</v>
      </c>
      <c r="Q79" s="176">
        <f t="shared" si="33"/>
        <v>0</v>
      </c>
      <c r="R79" s="176"/>
      <c r="S79" s="176"/>
      <c r="T79" s="177">
        <v>0.75</v>
      </c>
      <c r="U79" s="176">
        <f t="shared" si="34"/>
        <v>6</v>
      </c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107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x14ac:dyDescent="0.2">
      <c r="A80" s="164" t="s">
        <v>102</v>
      </c>
      <c r="B80" s="169" t="s">
        <v>71</v>
      </c>
      <c r="C80" s="202" t="s">
        <v>72</v>
      </c>
      <c r="D80" s="171"/>
      <c r="E80" s="173"/>
      <c r="F80" s="178"/>
      <c r="G80" s="178">
        <f>SUMIF(AE81:AE86,"&lt;&gt;NOR",G81:G86)</f>
        <v>0</v>
      </c>
      <c r="H80" s="178"/>
      <c r="I80" s="178">
        <f>SUM(I81:I86)</f>
        <v>0</v>
      </c>
      <c r="J80" s="178"/>
      <c r="K80" s="178">
        <f>SUM(K81:K86)</f>
        <v>0</v>
      </c>
      <c r="L80" s="178"/>
      <c r="M80" s="178">
        <f>SUM(M81:M86)</f>
        <v>0</v>
      </c>
      <c r="N80" s="178"/>
      <c r="O80" s="178">
        <f>SUM(O81:O86)</f>
        <v>7.9599999999999991</v>
      </c>
      <c r="P80" s="178"/>
      <c r="Q80" s="178">
        <f>SUM(Q81:Q86)</f>
        <v>0</v>
      </c>
      <c r="R80" s="178"/>
      <c r="S80" s="178"/>
      <c r="T80" s="179"/>
      <c r="U80" s="178">
        <f>SUM(U81:U86)</f>
        <v>78.53</v>
      </c>
      <c r="AE80" t="s">
        <v>103</v>
      </c>
    </row>
    <row r="81" spans="1:60" outlineLevel="1" x14ac:dyDescent="0.2">
      <c r="A81" s="163">
        <v>62</v>
      </c>
      <c r="B81" s="168" t="s">
        <v>223</v>
      </c>
      <c r="C81" s="201" t="s">
        <v>224</v>
      </c>
      <c r="D81" s="170" t="s">
        <v>112</v>
      </c>
      <c r="E81" s="172">
        <v>107.5</v>
      </c>
      <c r="F81" s="175"/>
      <c r="G81" s="176">
        <f t="shared" ref="G81:G86" si="35">ROUND(E81*F81,2)</f>
        <v>0</v>
      </c>
      <c r="H81" s="175"/>
      <c r="I81" s="176">
        <f t="shared" ref="I81:I86" si="36">ROUND(E81*H81,2)</f>
        <v>0</v>
      </c>
      <c r="J81" s="175"/>
      <c r="K81" s="176">
        <f t="shared" ref="K81:K86" si="37">ROUND(E81*J81,2)</f>
        <v>0</v>
      </c>
      <c r="L81" s="176">
        <v>21</v>
      </c>
      <c r="M81" s="176">
        <f t="shared" ref="M81:M86" si="38">G81*(1+L81/100)</f>
        <v>0</v>
      </c>
      <c r="N81" s="176">
        <v>9.0000000000000006E-5</v>
      </c>
      <c r="O81" s="176">
        <f t="shared" ref="O81:O86" si="39">ROUND(E81*N81,2)</f>
        <v>0.01</v>
      </c>
      <c r="P81" s="176">
        <v>0</v>
      </c>
      <c r="Q81" s="176">
        <f t="shared" ref="Q81:Q86" si="40">ROUND(E81*P81,2)</f>
        <v>0</v>
      </c>
      <c r="R81" s="176"/>
      <c r="S81" s="176"/>
      <c r="T81" s="177">
        <v>7.0000000000000007E-2</v>
      </c>
      <c r="U81" s="176">
        <f t="shared" ref="U81:U86" si="41">ROUND(E81*T81,2)</f>
        <v>7.53</v>
      </c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107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ht="22.5" outlineLevel="1" x14ac:dyDescent="0.2">
      <c r="A82" s="163">
        <v>63</v>
      </c>
      <c r="B82" s="168" t="s">
        <v>225</v>
      </c>
      <c r="C82" s="201" t="s">
        <v>226</v>
      </c>
      <c r="D82" s="170" t="s">
        <v>112</v>
      </c>
      <c r="E82" s="172">
        <v>107.5</v>
      </c>
      <c r="F82" s="175"/>
      <c r="G82" s="176">
        <f t="shared" si="35"/>
        <v>0</v>
      </c>
      <c r="H82" s="175"/>
      <c r="I82" s="176">
        <f t="shared" si="36"/>
        <v>0</v>
      </c>
      <c r="J82" s="175"/>
      <c r="K82" s="176">
        <f t="shared" si="37"/>
        <v>0</v>
      </c>
      <c r="L82" s="176">
        <v>21</v>
      </c>
      <c r="M82" s="176">
        <f t="shared" si="38"/>
        <v>0</v>
      </c>
      <c r="N82" s="176">
        <v>7.2289999999999993E-2</v>
      </c>
      <c r="O82" s="176">
        <f t="shared" si="39"/>
        <v>7.77</v>
      </c>
      <c r="P82" s="176">
        <v>0</v>
      </c>
      <c r="Q82" s="176">
        <f t="shared" si="40"/>
        <v>0</v>
      </c>
      <c r="R82" s="176"/>
      <c r="S82" s="176"/>
      <c r="T82" s="177">
        <v>0.57699999999999996</v>
      </c>
      <c r="U82" s="176">
        <f t="shared" si="41"/>
        <v>62.03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107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 x14ac:dyDescent="0.2">
      <c r="A83" s="163">
        <v>64</v>
      </c>
      <c r="B83" s="168" t="s">
        <v>227</v>
      </c>
      <c r="C83" s="201" t="s">
        <v>228</v>
      </c>
      <c r="D83" s="170" t="s">
        <v>122</v>
      </c>
      <c r="E83" s="172">
        <v>12.5</v>
      </c>
      <c r="F83" s="175"/>
      <c r="G83" s="176">
        <f t="shared" si="35"/>
        <v>0</v>
      </c>
      <c r="H83" s="175"/>
      <c r="I83" s="176">
        <f t="shared" si="36"/>
        <v>0</v>
      </c>
      <c r="J83" s="175"/>
      <c r="K83" s="176">
        <f t="shared" si="37"/>
        <v>0</v>
      </c>
      <c r="L83" s="176">
        <v>21</v>
      </c>
      <c r="M83" s="176">
        <f t="shared" si="38"/>
        <v>0</v>
      </c>
      <c r="N83" s="176">
        <v>6.5599999999999999E-3</v>
      </c>
      <c r="O83" s="176">
        <f t="shared" si="39"/>
        <v>0.08</v>
      </c>
      <c r="P83" s="176">
        <v>0</v>
      </c>
      <c r="Q83" s="176">
        <f t="shared" si="40"/>
        <v>0</v>
      </c>
      <c r="R83" s="176"/>
      <c r="S83" s="176"/>
      <c r="T83" s="177">
        <v>0.33</v>
      </c>
      <c r="U83" s="176">
        <f t="shared" si="41"/>
        <v>4.13</v>
      </c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107</v>
      </c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163">
        <v>65</v>
      </c>
      <c r="B84" s="168" t="s">
        <v>229</v>
      </c>
      <c r="C84" s="201" t="s">
        <v>230</v>
      </c>
      <c r="D84" s="170" t="s">
        <v>119</v>
      </c>
      <c r="E84" s="172">
        <v>1</v>
      </c>
      <c r="F84" s="175"/>
      <c r="G84" s="176">
        <f t="shared" si="35"/>
        <v>0</v>
      </c>
      <c r="H84" s="175"/>
      <c r="I84" s="176">
        <f t="shared" si="36"/>
        <v>0</v>
      </c>
      <c r="J84" s="175"/>
      <c r="K84" s="176">
        <f t="shared" si="37"/>
        <v>0</v>
      </c>
      <c r="L84" s="176">
        <v>21</v>
      </c>
      <c r="M84" s="176">
        <f t="shared" si="38"/>
        <v>0</v>
      </c>
      <c r="N84" s="176">
        <v>3.7000000000000002E-3</v>
      </c>
      <c r="O84" s="176">
        <f t="shared" si="39"/>
        <v>0</v>
      </c>
      <c r="P84" s="176">
        <v>0</v>
      </c>
      <c r="Q84" s="176">
        <f t="shared" si="40"/>
        <v>0</v>
      </c>
      <c r="R84" s="176"/>
      <c r="S84" s="176"/>
      <c r="T84" s="177">
        <v>0.15</v>
      </c>
      <c r="U84" s="176">
        <f t="shared" si="41"/>
        <v>0.15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107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163">
        <v>66</v>
      </c>
      <c r="B85" s="168" t="s">
        <v>231</v>
      </c>
      <c r="C85" s="201" t="s">
        <v>232</v>
      </c>
      <c r="D85" s="170" t="s">
        <v>122</v>
      </c>
      <c r="E85" s="172">
        <v>17.2</v>
      </c>
      <c r="F85" s="175"/>
      <c r="G85" s="176">
        <f t="shared" si="35"/>
        <v>0</v>
      </c>
      <c r="H85" s="175"/>
      <c r="I85" s="176">
        <f t="shared" si="36"/>
        <v>0</v>
      </c>
      <c r="J85" s="175"/>
      <c r="K85" s="176">
        <f t="shared" si="37"/>
        <v>0</v>
      </c>
      <c r="L85" s="176">
        <v>21</v>
      </c>
      <c r="M85" s="176">
        <f t="shared" si="38"/>
        <v>0</v>
      </c>
      <c r="N85" s="176">
        <v>5.94E-3</v>
      </c>
      <c r="O85" s="176">
        <f t="shared" si="39"/>
        <v>0.1</v>
      </c>
      <c r="P85" s="176">
        <v>0</v>
      </c>
      <c r="Q85" s="176">
        <f t="shared" si="40"/>
        <v>0</v>
      </c>
      <c r="R85" s="176"/>
      <c r="S85" s="176"/>
      <c r="T85" s="177">
        <v>0.2</v>
      </c>
      <c r="U85" s="176">
        <f t="shared" si="41"/>
        <v>3.44</v>
      </c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107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163">
        <v>67</v>
      </c>
      <c r="B86" s="168" t="s">
        <v>233</v>
      </c>
      <c r="C86" s="201" t="s">
        <v>234</v>
      </c>
      <c r="D86" s="170" t="s">
        <v>122</v>
      </c>
      <c r="E86" s="172">
        <v>25</v>
      </c>
      <c r="F86" s="175"/>
      <c r="G86" s="176">
        <f t="shared" si="35"/>
        <v>0</v>
      </c>
      <c r="H86" s="175"/>
      <c r="I86" s="176">
        <f t="shared" si="36"/>
        <v>0</v>
      </c>
      <c r="J86" s="175"/>
      <c r="K86" s="176">
        <f t="shared" si="37"/>
        <v>0</v>
      </c>
      <c r="L86" s="176">
        <v>21</v>
      </c>
      <c r="M86" s="176">
        <f t="shared" si="38"/>
        <v>0</v>
      </c>
      <c r="N86" s="176">
        <v>1.1E-4</v>
      </c>
      <c r="O86" s="176">
        <f t="shared" si="39"/>
        <v>0</v>
      </c>
      <c r="P86" s="176">
        <v>0</v>
      </c>
      <c r="Q86" s="176">
        <f t="shared" si="40"/>
        <v>0</v>
      </c>
      <c r="R86" s="176"/>
      <c r="S86" s="176"/>
      <c r="T86" s="177">
        <v>0.05</v>
      </c>
      <c r="U86" s="176">
        <f t="shared" si="41"/>
        <v>1.25</v>
      </c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107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x14ac:dyDescent="0.2">
      <c r="A87" s="164" t="s">
        <v>102</v>
      </c>
      <c r="B87" s="169" t="s">
        <v>73</v>
      </c>
      <c r="C87" s="202" t="s">
        <v>74</v>
      </c>
      <c r="D87" s="171"/>
      <c r="E87" s="173"/>
      <c r="F87" s="178"/>
      <c r="G87" s="178">
        <f>SUMIF(AE88:AE88,"&lt;&gt;NOR",G88:G88)</f>
        <v>0</v>
      </c>
      <c r="H87" s="178"/>
      <c r="I87" s="178">
        <f>SUM(I88:I88)</f>
        <v>0</v>
      </c>
      <c r="J87" s="178"/>
      <c r="K87" s="178">
        <f>SUM(K88:K88)</f>
        <v>0</v>
      </c>
      <c r="L87" s="178"/>
      <c r="M87" s="178">
        <f>SUM(M88:M88)</f>
        <v>0</v>
      </c>
      <c r="N87" s="178"/>
      <c r="O87" s="178">
        <f>SUM(O88:O88)</f>
        <v>0.12</v>
      </c>
      <c r="P87" s="178"/>
      <c r="Q87" s="178">
        <f>SUM(Q88:Q88)</f>
        <v>0</v>
      </c>
      <c r="R87" s="178"/>
      <c r="S87" s="178"/>
      <c r="T87" s="179"/>
      <c r="U87" s="178">
        <f>SUM(U88:U88)</f>
        <v>73.819999999999993</v>
      </c>
      <c r="AE87" t="s">
        <v>103</v>
      </c>
    </row>
    <row r="88" spans="1:60" outlineLevel="1" x14ac:dyDescent="0.2">
      <c r="A88" s="163">
        <v>68</v>
      </c>
      <c r="B88" s="168" t="s">
        <v>235</v>
      </c>
      <c r="C88" s="201" t="s">
        <v>236</v>
      </c>
      <c r="D88" s="170" t="s">
        <v>237</v>
      </c>
      <c r="E88" s="172">
        <v>1</v>
      </c>
      <c r="F88" s="175"/>
      <c r="G88" s="176">
        <f>ROUND(E88*F88,2)</f>
        <v>0</v>
      </c>
      <c r="H88" s="175"/>
      <c r="I88" s="176">
        <f>ROUND(E88*H88,2)</f>
        <v>0</v>
      </c>
      <c r="J88" s="175"/>
      <c r="K88" s="176">
        <f>ROUND(E88*J88,2)</f>
        <v>0</v>
      </c>
      <c r="L88" s="176">
        <v>21</v>
      </c>
      <c r="M88" s="176">
        <f>G88*(1+L88/100)</f>
        <v>0</v>
      </c>
      <c r="N88" s="176">
        <v>0.12292</v>
      </c>
      <c r="O88" s="176">
        <f>ROUND(E88*N88,2)</f>
        <v>0.12</v>
      </c>
      <c r="P88" s="176">
        <v>0</v>
      </c>
      <c r="Q88" s="176">
        <f>ROUND(E88*P88,2)</f>
        <v>0</v>
      </c>
      <c r="R88" s="176"/>
      <c r="S88" s="176"/>
      <c r="T88" s="177">
        <v>73.816980000000001</v>
      </c>
      <c r="U88" s="176">
        <f>ROUND(E88*T88,2)</f>
        <v>73.819999999999993</v>
      </c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238</v>
      </c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x14ac:dyDescent="0.2">
      <c r="A89" s="164" t="s">
        <v>102</v>
      </c>
      <c r="B89" s="169" t="s">
        <v>75</v>
      </c>
      <c r="C89" s="202" t="s">
        <v>26</v>
      </c>
      <c r="D89" s="171"/>
      <c r="E89" s="173"/>
      <c r="F89" s="178"/>
      <c r="G89" s="178">
        <f>SUMIF(AE90:AE91,"&lt;&gt;NOR",G90:G91)</f>
        <v>0</v>
      </c>
      <c r="H89" s="178"/>
      <c r="I89" s="178">
        <f>SUM(I90:I91)</f>
        <v>0</v>
      </c>
      <c r="J89" s="178"/>
      <c r="K89" s="178">
        <f>SUM(K90:K91)</f>
        <v>0</v>
      </c>
      <c r="L89" s="178"/>
      <c r="M89" s="178">
        <f>SUM(M90:M91)</f>
        <v>0</v>
      </c>
      <c r="N89" s="178"/>
      <c r="O89" s="178">
        <f>SUM(O90:O91)</f>
        <v>0</v>
      </c>
      <c r="P89" s="178"/>
      <c r="Q89" s="178">
        <f>SUM(Q90:Q91)</f>
        <v>0</v>
      </c>
      <c r="R89" s="178"/>
      <c r="S89" s="178"/>
      <c r="T89" s="179"/>
      <c r="U89" s="178">
        <f>SUM(U90:U91)</f>
        <v>0</v>
      </c>
      <c r="AE89" t="s">
        <v>103</v>
      </c>
    </row>
    <row r="90" spans="1:60" outlineLevel="1" x14ac:dyDescent="0.2">
      <c r="A90" s="163">
        <v>69</v>
      </c>
      <c r="B90" s="168" t="s">
        <v>239</v>
      </c>
      <c r="C90" s="201" t="s">
        <v>240</v>
      </c>
      <c r="D90" s="170" t="s">
        <v>241</v>
      </c>
      <c r="E90" s="172">
        <v>1</v>
      </c>
      <c r="F90" s="175"/>
      <c r="G90" s="176">
        <f>ROUND(E90*F90,2)</f>
        <v>0</v>
      </c>
      <c r="H90" s="175"/>
      <c r="I90" s="176">
        <f>ROUND(E90*H90,2)</f>
        <v>0</v>
      </c>
      <c r="J90" s="175"/>
      <c r="K90" s="176">
        <f>ROUND(E90*J90,2)</f>
        <v>0</v>
      </c>
      <c r="L90" s="176">
        <v>21</v>
      </c>
      <c r="M90" s="176">
        <f>G90*(1+L90/100)</f>
        <v>0</v>
      </c>
      <c r="N90" s="176">
        <v>0</v>
      </c>
      <c r="O90" s="176">
        <f>ROUND(E90*N90,2)</f>
        <v>0</v>
      </c>
      <c r="P90" s="176">
        <v>0</v>
      </c>
      <c r="Q90" s="176">
        <f>ROUND(E90*P90,2)</f>
        <v>0</v>
      </c>
      <c r="R90" s="176"/>
      <c r="S90" s="176"/>
      <c r="T90" s="177">
        <v>0</v>
      </c>
      <c r="U90" s="176">
        <f>ROUND(E90*T90,2)</f>
        <v>0</v>
      </c>
      <c r="V90" s="162"/>
      <c r="W90" s="162"/>
      <c r="X90" s="162"/>
      <c r="Y90" s="162"/>
      <c r="Z90" s="162"/>
      <c r="AA90" s="162"/>
      <c r="AB90" s="162"/>
      <c r="AC90" s="162"/>
      <c r="AD90" s="162"/>
      <c r="AE90" s="162" t="s">
        <v>107</v>
      </c>
      <c r="AF90" s="162"/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  <c r="BH90" s="162"/>
    </row>
    <row r="91" spans="1:60" outlineLevel="1" x14ac:dyDescent="0.2">
      <c r="A91" s="189">
        <v>70</v>
      </c>
      <c r="B91" s="190" t="s">
        <v>242</v>
      </c>
      <c r="C91" s="203" t="s">
        <v>243</v>
      </c>
      <c r="D91" s="191" t="s">
        <v>241</v>
      </c>
      <c r="E91" s="192">
        <v>1</v>
      </c>
      <c r="F91" s="193"/>
      <c r="G91" s="194">
        <f>ROUND(E91*F91,2)</f>
        <v>0</v>
      </c>
      <c r="H91" s="193"/>
      <c r="I91" s="194">
        <f>ROUND(E91*H91,2)</f>
        <v>0</v>
      </c>
      <c r="J91" s="193"/>
      <c r="K91" s="194">
        <f>ROUND(E91*J91,2)</f>
        <v>0</v>
      </c>
      <c r="L91" s="194">
        <v>21</v>
      </c>
      <c r="M91" s="194">
        <f>G91*(1+L91/100)</f>
        <v>0</v>
      </c>
      <c r="N91" s="194">
        <v>0</v>
      </c>
      <c r="O91" s="194">
        <f>ROUND(E91*N91,2)</f>
        <v>0</v>
      </c>
      <c r="P91" s="194">
        <v>0</v>
      </c>
      <c r="Q91" s="194">
        <f>ROUND(E91*P91,2)</f>
        <v>0</v>
      </c>
      <c r="R91" s="194"/>
      <c r="S91" s="194"/>
      <c r="T91" s="195">
        <v>0</v>
      </c>
      <c r="U91" s="194">
        <f>ROUND(E91*T91,2)</f>
        <v>0</v>
      </c>
      <c r="V91" s="162"/>
      <c r="W91" s="162"/>
      <c r="X91" s="162"/>
      <c r="Y91" s="162"/>
      <c r="Z91" s="162"/>
      <c r="AA91" s="162"/>
      <c r="AB91" s="162"/>
      <c r="AC91" s="162"/>
      <c r="AD91" s="162"/>
      <c r="AE91" s="162" t="s">
        <v>107</v>
      </c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x14ac:dyDescent="0.2">
      <c r="A92" s="6"/>
      <c r="B92" s="7" t="s">
        <v>244</v>
      </c>
      <c r="C92" s="204" t="s">
        <v>244</v>
      </c>
      <c r="D92" s="9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AC92">
        <v>15</v>
      </c>
      <c r="AD92">
        <v>21</v>
      </c>
    </row>
    <row r="93" spans="1:60" x14ac:dyDescent="0.2">
      <c r="A93" s="196"/>
      <c r="B93" s="197">
        <v>26</v>
      </c>
      <c r="C93" s="205" t="s">
        <v>244</v>
      </c>
      <c r="D93" s="198"/>
      <c r="E93" s="199"/>
      <c r="F93" s="199"/>
      <c r="G93" s="200">
        <f>G8+G12+G20+G23+G29+G37+G40+G47+G49+G51+G66+G80+G87+G89</f>
        <v>0</v>
      </c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f>SUMIF(L7:L91,AC92,G7:G91)</f>
        <v>0</v>
      </c>
      <c r="AD93">
        <f>SUMIF(L7:L91,AD92,G7:G91)</f>
        <v>0</v>
      </c>
      <c r="AE93" t="s">
        <v>245</v>
      </c>
    </row>
    <row r="94" spans="1:60" x14ac:dyDescent="0.2">
      <c r="A94" s="6"/>
      <c r="B94" s="7" t="s">
        <v>244</v>
      </c>
      <c r="C94" s="204" t="s">
        <v>244</v>
      </c>
      <c r="D94" s="9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 x14ac:dyDescent="0.2">
      <c r="A95" s="6"/>
      <c r="B95" s="7" t="s">
        <v>244</v>
      </c>
      <c r="C95" s="204" t="s">
        <v>244</v>
      </c>
      <c r="D95" s="9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60">
        <v>33</v>
      </c>
      <c r="B96" s="260"/>
      <c r="C96" s="261"/>
      <c r="D96" s="9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62"/>
      <c r="B97" s="263"/>
      <c r="C97" s="264"/>
      <c r="D97" s="263"/>
      <c r="E97" s="263"/>
      <c r="F97" s="263"/>
      <c r="G97" s="265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E97" t="s">
        <v>246</v>
      </c>
    </row>
    <row r="98" spans="1:31" x14ac:dyDescent="0.2">
      <c r="A98" s="266"/>
      <c r="B98" s="267"/>
      <c r="C98" s="268"/>
      <c r="D98" s="267"/>
      <c r="E98" s="267"/>
      <c r="F98" s="267"/>
      <c r="G98" s="269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266"/>
      <c r="B99" s="267"/>
      <c r="C99" s="268"/>
      <c r="D99" s="267"/>
      <c r="E99" s="267"/>
      <c r="F99" s="267"/>
      <c r="G99" s="269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66"/>
      <c r="B100" s="267"/>
      <c r="C100" s="268"/>
      <c r="D100" s="267"/>
      <c r="E100" s="267"/>
      <c r="F100" s="267"/>
      <c r="G100" s="269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70"/>
      <c r="B101" s="271"/>
      <c r="C101" s="272"/>
      <c r="D101" s="271"/>
      <c r="E101" s="271"/>
      <c r="F101" s="271"/>
      <c r="G101" s="273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6"/>
      <c r="B102" s="7" t="s">
        <v>244</v>
      </c>
      <c r="C102" s="204" t="s">
        <v>244</v>
      </c>
      <c r="D102" s="9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C103" s="206"/>
      <c r="D103" s="150"/>
      <c r="AE103" t="s">
        <v>247</v>
      </c>
    </row>
    <row r="104" spans="1:31" x14ac:dyDescent="0.2">
      <c r="D104" s="150"/>
    </row>
    <row r="105" spans="1:31" x14ac:dyDescent="0.2">
      <c r="D105" s="150"/>
    </row>
    <row r="106" spans="1:31" x14ac:dyDescent="0.2">
      <c r="D106" s="150"/>
    </row>
    <row r="107" spans="1:31" x14ac:dyDescent="0.2">
      <c r="D107" s="150"/>
    </row>
    <row r="108" spans="1:31" x14ac:dyDescent="0.2">
      <c r="D108" s="150"/>
    </row>
    <row r="109" spans="1:31" x14ac:dyDescent="0.2">
      <c r="D109" s="150"/>
    </row>
    <row r="110" spans="1:31" x14ac:dyDescent="0.2">
      <c r="D110" s="150"/>
    </row>
    <row r="111" spans="1:31" x14ac:dyDescent="0.2">
      <c r="D111" s="150"/>
    </row>
    <row r="112" spans="1:31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6">
    <mergeCell ref="A97:G101"/>
    <mergeCell ref="A1:G1"/>
    <mergeCell ref="C2:G2"/>
    <mergeCell ref="C3:G3"/>
    <mergeCell ref="C4:G4"/>
    <mergeCell ref="A96:C96"/>
  </mergeCells>
  <pageMargins left="0.59055118110236204" right="0.39370078740157499" top="0.78740157499999996" bottom="0.78740157499999996" header="0.3" footer="0.3"/>
  <pageSetup paperSize="9" scale="9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pospa</dc:creator>
  <cp:lastModifiedBy>Tomáš Kolkop</cp:lastModifiedBy>
  <cp:lastPrinted>2014-02-28T09:52:57Z</cp:lastPrinted>
  <dcterms:created xsi:type="dcterms:W3CDTF">2009-04-08T07:15:50Z</dcterms:created>
  <dcterms:modified xsi:type="dcterms:W3CDTF">2017-02-21T09:36:55Z</dcterms:modified>
</cp:coreProperties>
</file>